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2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ndrea/Dropbox/Università/12 Convegni e corsi/9999 Corso RFID generico/Esercizi/"/>
    </mc:Choice>
  </mc:AlternateContent>
  <bookViews>
    <workbookView xWindow="0" yWindow="0" windowWidth="27320" windowHeight="15360" tabRatio="632" activeTab="2"/>
  </bookViews>
  <sheets>
    <sheet name="Calcolo check digit 1" sheetId="14" r:id="rId1"/>
    <sheet name="Calcolo check digit 2" sheetId="15" r:id="rId2"/>
    <sheet name="Calcolo EPC code" sheetId="2" r:id="rId3"/>
    <sheet name="Dec2Bin" sheetId="3" r:id="rId4"/>
    <sheet name="SGTIN slide 1" sheetId="5" r:id="rId5"/>
    <sheet name="SGTIN slide 2" sheetId="4" r:id="rId6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" i="2" l="1"/>
  <c r="R4" i="2"/>
  <c r="Q4" i="2"/>
  <c r="P4" i="2"/>
  <c r="O4" i="2"/>
  <c r="N4" i="2"/>
  <c r="M4" i="2"/>
  <c r="L4" i="2"/>
  <c r="K4" i="2"/>
  <c r="J4" i="2"/>
  <c r="I4" i="2"/>
  <c r="H4" i="2"/>
  <c r="G4" i="2"/>
  <c r="F4" i="2"/>
  <c r="F3" i="2"/>
  <c r="G3" i="2"/>
  <c r="H3" i="2"/>
  <c r="I3" i="2"/>
  <c r="J3" i="2"/>
  <c r="K3" i="2"/>
  <c r="L3" i="2"/>
  <c r="M3" i="2"/>
  <c r="N3" i="2"/>
  <c r="O3" i="2"/>
  <c r="P3" i="2"/>
  <c r="Q3" i="2"/>
  <c r="R3" i="2"/>
  <c r="F5" i="2"/>
  <c r="G5" i="2"/>
  <c r="H5" i="2"/>
  <c r="I5" i="2"/>
  <c r="J5" i="2"/>
  <c r="K5" i="2"/>
  <c r="L5" i="2"/>
  <c r="M5" i="2"/>
  <c r="N5" i="2"/>
  <c r="O5" i="2"/>
  <c r="P5" i="2"/>
  <c r="Q5" i="2"/>
  <c r="R5" i="2"/>
  <c r="B7" i="2"/>
  <c r="B8" i="2"/>
  <c r="S3" i="2"/>
  <c r="B3" i="2"/>
  <c r="B14" i="2"/>
  <c r="B15" i="2"/>
  <c r="T4" i="15"/>
  <c r="Y2" i="15"/>
  <c r="X2" i="15"/>
  <c r="V2" i="15"/>
  <c r="A12" i="15"/>
  <c r="A13" i="15"/>
  <c r="Q2" i="15"/>
  <c r="Q5" i="15"/>
  <c r="P2" i="15"/>
  <c r="P4" i="15"/>
  <c r="O2" i="15"/>
  <c r="O4" i="15"/>
  <c r="N2" i="15"/>
  <c r="N4" i="15"/>
  <c r="M2" i="15"/>
  <c r="M4" i="15"/>
  <c r="L2" i="15"/>
  <c r="L4" i="15"/>
  <c r="K2" i="15"/>
  <c r="K4" i="15"/>
  <c r="J2" i="15"/>
  <c r="J4" i="15"/>
  <c r="I2" i="15"/>
  <c r="I4" i="15"/>
  <c r="H2" i="15"/>
  <c r="H4" i="15"/>
  <c r="G2" i="15"/>
  <c r="G4" i="15"/>
  <c r="F2" i="15"/>
  <c r="F4" i="15"/>
  <c r="E2" i="15"/>
  <c r="E4" i="15"/>
  <c r="D2" i="15"/>
  <c r="D4" i="15"/>
  <c r="B3" i="15"/>
  <c r="A16" i="15"/>
  <c r="W2" i="15"/>
  <c r="A14" i="15"/>
  <c r="A15" i="15"/>
  <c r="R5" i="15"/>
  <c r="R6" i="15"/>
  <c r="Q4" i="15"/>
  <c r="Q6" i="15"/>
  <c r="B6" i="14"/>
  <c r="R4" i="14"/>
  <c r="B11" i="14"/>
  <c r="C4" i="3"/>
  <c r="C5" i="3"/>
  <c r="C6" i="3"/>
  <c r="C1" i="3"/>
  <c r="I4" i="3"/>
  <c r="I1" i="3"/>
  <c r="P4" i="3"/>
  <c r="Q4" i="3"/>
  <c r="P5" i="3"/>
  <c r="P6" i="3"/>
  <c r="P7" i="3"/>
  <c r="B24" i="2"/>
  <c r="B23" i="2"/>
  <c r="B35" i="3"/>
  <c r="B36" i="3"/>
  <c r="B37" i="3"/>
  <c r="B38" i="3"/>
  <c r="B39" i="3"/>
  <c r="B40" i="3"/>
  <c r="B41" i="3"/>
  <c r="B42" i="3"/>
  <c r="B43" i="3"/>
  <c r="B44" i="3"/>
  <c r="A19" i="2"/>
  <c r="B4" i="3"/>
  <c r="B30" i="3"/>
  <c r="B31" i="3"/>
  <c r="B32" i="3"/>
  <c r="B33" i="3"/>
  <c r="B34" i="3"/>
  <c r="B29" i="3"/>
  <c r="B28" i="3"/>
  <c r="B27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P8" i="3"/>
  <c r="P9" i="3"/>
  <c r="Q7" i="3"/>
  <c r="Q4" i="14"/>
  <c r="R3" i="14"/>
  <c r="R5" i="14"/>
  <c r="Q5" i="3"/>
  <c r="C7" i="3"/>
  <c r="D6" i="3"/>
  <c r="Q8" i="3"/>
  <c r="I5" i="3"/>
  <c r="J4" i="3"/>
  <c r="Q6" i="3"/>
  <c r="D5" i="3"/>
  <c r="D4" i="3"/>
  <c r="Q3" i="14"/>
  <c r="Q5" i="14"/>
  <c r="P4" i="14"/>
  <c r="J5" i="3"/>
  <c r="I6" i="3"/>
  <c r="C8" i="3"/>
  <c r="P10" i="3"/>
  <c r="Q9" i="3"/>
  <c r="O4" i="14"/>
  <c r="P3" i="14"/>
  <c r="P5" i="14"/>
  <c r="J6" i="3"/>
  <c r="I7" i="3"/>
  <c r="C9" i="3"/>
  <c r="D8" i="3"/>
  <c r="P11" i="3"/>
  <c r="Q10" i="3"/>
  <c r="D7" i="3"/>
  <c r="N4" i="14"/>
  <c r="O3" i="14"/>
  <c r="O5" i="14"/>
  <c r="Q11" i="3"/>
  <c r="P12" i="3"/>
  <c r="I8" i="3"/>
  <c r="J7" i="3"/>
  <c r="C10" i="3"/>
  <c r="N3" i="14"/>
  <c r="N5" i="14"/>
  <c r="M4" i="14"/>
  <c r="C11" i="3"/>
  <c r="D10" i="3"/>
  <c r="I9" i="3"/>
  <c r="J8" i="3"/>
  <c r="Q12" i="3"/>
  <c r="P13" i="3"/>
  <c r="D9" i="3"/>
  <c r="M3" i="14"/>
  <c r="M5" i="14"/>
  <c r="L4" i="14"/>
  <c r="P14" i="3"/>
  <c r="Q13" i="3"/>
  <c r="I10" i="3"/>
  <c r="J9" i="3"/>
  <c r="C12" i="3"/>
  <c r="K4" i="14"/>
  <c r="L3" i="14"/>
  <c r="L5" i="14"/>
  <c r="C13" i="3"/>
  <c r="D12" i="3"/>
  <c r="J10" i="3"/>
  <c r="I11" i="3"/>
  <c r="D11" i="3"/>
  <c r="P15" i="3"/>
  <c r="Q14" i="3"/>
  <c r="J4" i="14"/>
  <c r="K3" i="14"/>
  <c r="K5" i="14"/>
  <c r="J11" i="3"/>
  <c r="I12" i="3"/>
  <c r="C14" i="3"/>
  <c r="D13" i="3"/>
  <c r="Q15" i="3"/>
  <c r="P16" i="3"/>
  <c r="J3" i="14"/>
  <c r="J5" i="14"/>
  <c r="I4" i="14"/>
  <c r="C15" i="3"/>
  <c r="D14" i="3"/>
  <c r="I13" i="3"/>
  <c r="J12" i="3"/>
  <c r="Q16" i="3"/>
  <c r="P17" i="3"/>
  <c r="I3" i="14"/>
  <c r="I5" i="14"/>
  <c r="H4" i="14"/>
  <c r="I14" i="3"/>
  <c r="J13" i="3"/>
  <c r="P18" i="3"/>
  <c r="Q17" i="3"/>
  <c r="C16" i="3"/>
  <c r="G4" i="14"/>
  <c r="H3" i="14"/>
  <c r="H5" i="14"/>
  <c r="I15" i="3"/>
  <c r="J14" i="3"/>
  <c r="C17" i="3"/>
  <c r="D16" i="3"/>
  <c r="D15" i="3"/>
  <c r="P19" i="3"/>
  <c r="Q18" i="3"/>
  <c r="G3" i="14"/>
  <c r="G5" i="14"/>
  <c r="F4" i="14"/>
  <c r="F3" i="14"/>
  <c r="F5" i="14"/>
  <c r="B7" i="14"/>
  <c r="B8" i="14"/>
  <c r="B9" i="14"/>
  <c r="J15" i="3"/>
  <c r="I16" i="3"/>
  <c r="P20" i="3"/>
  <c r="Q19" i="3"/>
  <c r="C18" i="3"/>
  <c r="S3" i="14"/>
  <c r="A10" i="14"/>
  <c r="A11" i="14"/>
  <c r="C19" i="3"/>
  <c r="D18" i="3"/>
  <c r="D17" i="3"/>
  <c r="Q20" i="3"/>
  <c r="P21" i="3"/>
  <c r="I17" i="3"/>
  <c r="J16" i="3"/>
  <c r="B9" i="2"/>
  <c r="J17" i="3"/>
  <c r="I18" i="3"/>
  <c r="Q21" i="3"/>
  <c r="P22" i="3"/>
  <c r="C20" i="3"/>
  <c r="C21" i="3"/>
  <c r="D20" i="3"/>
  <c r="I19" i="3"/>
  <c r="J18" i="3"/>
  <c r="D19" i="3"/>
  <c r="P23" i="3"/>
  <c r="Q22" i="3"/>
  <c r="I20" i="3"/>
  <c r="J19" i="3"/>
  <c r="P24" i="3"/>
  <c r="Q23" i="3"/>
  <c r="C22" i="3"/>
  <c r="Q24" i="3"/>
  <c r="P25" i="3"/>
  <c r="D22" i="3"/>
  <c r="C23" i="3"/>
  <c r="D21" i="3"/>
  <c r="I21" i="3"/>
  <c r="J20" i="3"/>
  <c r="D23" i="3"/>
  <c r="C24" i="3"/>
  <c r="J21" i="3"/>
  <c r="I22" i="3"/>
  <c r="P26" i="3"/>
  <c r="Q25" i="3"/>
  <c r="J22" i="3"/>
  <c r="I23" i="3"/>
  <c r="C25" i="3"/>
  <c r="D24" i="3"/>
  <c r="P27" i="3"/>
  <c r="Q26" i="3"/>
  <c r="C26" i="3"/>
  <c r="D25" i="3"/>
  <c r="I24" i="3"/>
  <c r="J23" i="3"/>
  <c r="Q27" i="3"/>
  <c r="P28" i="3"/>
  <c r="I25" i="3"/>
  <c r="J24" i="3"/>
  <c r="Q28" i="3"/>
  <c r="P29" i="3"/>
  <c r="C27" i="3"/>
  <c r="D26" i="3"/>
  <c r="P30" i="3"/>
  <c r="Q29" i="3"/>
  <c r="D27" i="3"/>
  <c r="C28" i="3"/>
  <c r="I26" i="3"/>
  <c r="J25" i="3"/>
  <c r="C29" i="3"/>
  <c r="D28" i="3"/>
  <c r="J26" i="3"/>
  <c r="I27" i="3"/>
  <c r="P31" i="3"/>
  <c r="Q30" i="3"/>
  <c r="J27" i="3"/>
  <c r="I28" i="3"/>
  <c r="Q31" i="3"/>
  <c r="P32" i="3"/>
  <c r="C30" i="3"/>
  <c r="D29" i="3"/>
  <c r="I29" i="3"/>
  <c r="J28" i="3"/>
  <c r="Q32" i="3"/>
  <c r="P33" i="3"/>
  <c r="D30" i="3"/>
  <c r="C31" i="3"/>
  <c r="P34" i="3"/>
  <c r="Q33" i="3"/>
  <c r="D31" i="3"/>
  <c r="C32" i="3"/>
  <c r="I30" i="3"/>
  <c r="J29" i="3"/>
  <c r="C33" i="3"/>
  <c r="D32" i="3"/>
  <c r="I31" i="3"/>
  <c r="J30" i="3"/>
  <c r="P35" i="3"/>
  <c r="Q34" i="3"/>
  <c r="C34" i="3"/>
  <c r="D33" i="3"/>
  <c r="J31" i="3"/>
  <c r="I32" i="3"/>
  <c r="P36" i="3"/>
  <c r="Q35" i="3"/>
  <c r="I33" i="3"/>
  <c r="J32" i="3"/>
  <c r="Q36" i="3"/>
  <c r="P37" i="3"/>
  <c r="C35" i="3"/>
  <c r="D34" i="3"/>
  <c r="Q37" i="3"/>
  <c r="P38" i="3"/>
  <c r="D35" i="3"/>
  <c r="C36" i="3"/>
  <c r="J33" i="3"/>
  <c r="I34" i="3"/>
  <c r="C37" i="3"/>
  <c r="D36" i="3"/>
  <c r="I35" i="3"/>
  <c r="J34" i="3"/>
  <c r="P39" i="3"/>
  <c r="Q38" i="3"/>
  <c r="I36" i="3"/>
  <c r="J35" i="3"/>
  <c r="P40" i="3"/>
  <c r="Q39" i="3"/>
  <c r="C38" i="3"/>
  <c r="D37" i="3"/>
  <c r="Q40" i="3"/>
  <c r="P41" i="3"/>
  <c r="Q41" i="3"/>
  <c r="D38" i="3"/>
  <c r="C39" i="3"/>
  <c r="I37" i="3"/>
  <c r="J36" i="3"/>
  <c r="Q1" i="3"/>
  <c r="B27" i="2"/>
  <c r="D39" i="3"/>
  <c r="C40" i="3"/>
  <c r="J37" i="3"/>
  <c r="I38" i="3"/>
  <c r="J38" i="3"/>
  <c r="I39" i="3"/>
  <c r="C41" i="3"/>
  <c r="D40" i="3"/>
  <c r="C42" i="3"/>
  <c r="D41" i="3"/>
  <c r="I40" i="3"/>
  <c r="J39" i="3"/>
  <c r="I41" i="3"/>
  <c r="J40" i="3"/>
  <c r="C43" i="3"/>
  <c r="D42" i="3"/>
  <c r="D43" i="3"/>
  <c r="C44" i="3"/>
  <c r="D44" i="3"/>
  <c r="I42" i="3"/>
  <c r="J41" i="3"/>
  <c r="D1" i="3"/>
  <c r="D2" i="3"/>
  <c r="B25" i="2"/>
  <c r="J42" i="3"/>
  <c r="I43" i="3"/>
  <c r="J43" i="3"/>
  <c r="I44" i="3"/>
  <c r="J44" i="3"/>
  <c r="J1" i="3"/>
  <c r="J2" i="3"/>
  <c r="B26" i="2"/>
  <c r="B29" i="2"/>
  <c r="B38" i="2"/>
  <c r="C38" i="2"/>
  <c r="B40" i="2"/>
  <c r="C40" i="2"/>
  <c r="B41" i="2"/>
  <c r="C41" i="2"/>
  <c r="B43" i="2"/>
  <c r="C43" i="2"/>
  <c r="B45" i="2"/>
  <c r="C45" i="2"/>
  <c r="B47" i="2"/>
  <c r="C47" i="2"/>
  <c r="B39" i="2"/>
  <c r="C39" i="2"/>
  <c r="B28" i="2"/>
  <c r="B37" i="2"/>
  <c r="C37" i="2"/>
  <c r="B42" i="2"/>
  <c r="C42" i="2"/>
  <c r="B44" i="2"/>
  <c r="C44" i="2"/>
  <c r="B46" i="2"/>
  <c r="C46" i="2"/>
  <c r="B48" i="2"/>
  <c r="C48" i="2"/>
  <c r="B32" i="2"/>
</calcChain>
</file>

<file path=xl/sharedStrings.xml><?xml version="1.0" encoding="utf-8"?>
<sst xmlns="http://schemas.openxmlformats.org/spreadsheetml/2006/main" count="99" uniqueCount="71">
  <si>
    <t>N1</t>
  </si>
  <si>
    <t>N2</t>
  </si>
  <si>
    <t>N3</t>
  </si>
  <si>
    <t>N4</t>
  </si>
  <si>
    <t>N5</t>
  </si>
  <si>
    <t>N6</t>
  </si>
  <si>
    <t>N7</t>
  </si>
  <si>
    <t>N8</t>
  </si>
  <si>
    <t>N9</t>
  </si>
  <si>
    <t>N10</t>
  </si>
  <si>
    <t>N11</t>
  </si>
  <si>
    <t>N12</t>
  </si>
  <si>
    <t>N13</t>
  </si>
  <si>
    <t>N14</t>
  </si>
  <si>
    <t>somma</t>
  </si>
  <si>
    <t>multiplo 10</t>
  </si>
  <si>
    <t>Filter</t>
  </si>
  <si>
    <t>Header</t>
  </si>
  <si>
    <t>00110000</t>
  </si>
  <si>
    <t>Partition</t>
  </si>
  <si>
    <t>Company</t>
  </si>
  <si>
    <t>Item</t>
  </si>
  <si>
    <t>GTIN-14</t>
  </si>
  <si>
    <t>item</t>
  </si>
  <si>
    <t>seriale</t>
  </si>
  <si>
    <t>cifre company</t>
  </si>
  <si>
    <t>cifre item</t>
  </si>
  <si>
    <t>partition</t>
  </si>
  <si>
    <t>company prefix</t>
  </si>
  <si>
    <t>item reference</t>
  </si>
  <si>
    <t>filter</t>
  </si>
  <si>
    <t>uso generico</t>
  </si>
  <si>
    <t>colli</t>
  </si>
  <si>
    <t>pallet</t>
  </si>
  <si>
    <t>bit</t>
  </si>
  <si>
    <t>Serial</t>
  </si>
  <si>
    <t>Tag binario</t>
  </si>
  <si>
    <t>Word1/1</t>
  </si>
  <si>
    <t>Word1/2</t>
  </si>
  <si>
    <t>Word2/1</t>
  </si>
  <si>
    <t>Word2/2</t>
  </si>
  <si>
    <t>Word3/1</t>
  </si>
  <si>
    <t>Word3/2</t>
  </si>
  <si>
    <t>Word4/1</t>
  </si>
  <si>
    <t>Word4/2</t>
  </si>
  <si>
    <t>Word5/1</t>
  </si>
  <si>
    <t>Word5/2</t>
  </si>
  <si>
    <t>Word6/1</t>
  </si>
  <si>
    <t>Word6/2</t>
  </si>
  <si>
    <t>Tag esadecimale</t>
  </si>
  <si>
    <t>lunghezza stringa</t>
  </si>
  <si>
    <t>n. cifra</t>
  </si>
  <si>
    <t>peso</t>
  </si>
  <si>
    <t>indice posiz.</t>
  </si>
  <si>
    <t>punteggio</t>
  </si>
  <si>
    <t>299000400646</t>
  </si>
  <si>
    <t>GTIN (14 CIFRE!!)</t>
  </si>
  <si>
    <t>CD</t>
  </si>
  <si>
    <t>PESO DELLA CIFRA</t>
  </si>
  <si>
    <t>4</t>
  </si>
  <si>
    <t>145</t>
  </si>
  <si>
    <t>ITEM REFERENCE</t>
  </si>
  <si>
    <t>COMPANY PREFIX</t>
  </si>
  <si>
    <t>header</t>
  </si>
  <si>
    <t>company</t>
  </si>
  <si>
    <t>serial</t>
  </si>
  <si>
    <t>001</t>
  </si>
  <si>
    <t>00000019400600</t>
  </si>
  <si>
    <t>lunghezza codice inserito</t>
  </si>
  <si>
    <t>803208900001</t>
  </si>
  <si>
    <t>INSERIRE QUI CODICE SENZA ULTIMA CIFRA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</si>
</sst>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49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" fillId="3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/>
    </xf>
    <xf numFmtId="49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49" fontId="3" fillId="3" borderId="1" xfId="0" applyNumberFormat="1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0" fillId="3" borderId="0" xfId="0" applyFill="1"/>
    <xf numFmtId="0" fontId="0" fillId="3" borderId="0" xfId="0" applyFill="1" applyAlignment="1">
      <alignment horizontal="right"/>
    </xf>
    <xf numFmtId="1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0" fontId="0" fillId="0" borderId="0" xfId="0" applyNumberFormat="1" applyAlignment="1">
      <alignment horizontal="left"/>
    </xf>
    <xf numFmtId="0" fontId="0" fillId="0" borderId="0" xfId="0" applyAlignment="1"/>
    <xf numFmtId="1" fontId="0" fillId="0" borderId="0" xfId="0" applyNumberFormat="1"/>
    <xf numFmtId="1" fontId="0" fillId="0" borderId="0" xfId="0" applyNumberFormat="1" applyAlignment="1">
      <alignment horizontal="center"/>
    </xf>
    <xf numFmtId="0" fontId="1" fillId="4" borderId="3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49" fontId="1" fillId="4" borderId="0" xfId="0" applyNumberFormat="1" applyFont="1" applyFill="1" applyAlignment="1">
      <alignment horizontal="right"/>
    </xf>
    <xf numFmtId="0" fontId="1" fillId="4" borderId="0" xfId="0" applyFont="1" applyFill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0" fillId="6" borderId="3" xfId="0" applyFill="1" applyBorder="1" applyAlignment="1">
      <alignment horizontal="center"/>
    </xf>
    <xf numFmtId="0" fontId="0" fillId="0" borderId="0" xfId="0" applyFont="1" applyFill="1"/>
    <xf numFmtId="1" fontId="0" fillId="0" borderId="5" xfId="0" applyNumberFormat="1" applyBorder="1" applyAlignment="1">
      <alignment horizontal="center"/>
    </xf>
    <xf numFmtId="1" fontId="0" fillId="6" borderId="3" xfId="0" applyNumberFormat="1" applyFill="1" applyBorder="1"/>
    <xf numFmtId="2" fontId="0" fillId="0" borderId="0" xfId="0" applyNumberFormat="1"/>
    <xf numFmtId="0" fontId="0" fillId="0" borderId="0" xfId="0" applyFill="1" applyAlignment="1">
      <alignment horizontal="center"/>
    </xf>
    <xf numFmtId="49" fontId="1" fillId="4" borderId="6" xfId="0" applyNumberFormat="1" applyFont="1" applyFill="1" applyBorder="1"/>
    <xf numFmtId="49" fontId="1" fillId="4" borderId="7" xfId="0" applyNumberFormat="1" applyFont="1" applyFill="1" applyBorder="1"/>
    <xf numFmtId="49" fontId="0" fillId="0" borderId="7" xfId="0" applyNumberFormat="1" applyBorder="1"/>
    <xf numFmtId="49" fontId="0" fillId="4" borderId="7" xfId="0" applyNumberFormat="1" applyFill="1" applyBorder="1"/>
    <xf numFmtId="49" fontId="0" fillId="4" borderId="8" xfId="0" applyNumberFormat="1" applyFill="1" applyBorder="1"/>
    <xf numFmtId="2" fontId="0" fillId="0" borderId="0" xfId="0" applyNumberFormat="1" applyAlignment="1">
      <alignment horizontal="left"/>
    </xf>
    <xf numFmtId="49" fontId="2" fillId="4" borderId="1" xfId="0" applyNumberFormat="1" applyFont="1" applyFill="1" applyBorder="1" applyAlignment="1">
      <alignment horizontal="right"/>
    </xf>
    <xf numFmtId="49" fontId="3" fillId="3" borderId="1" xfId="0" applyNumberFormat="1" applyFont="1" applyFill="1" applyBorder="1" applyAlignment="1">
      <alignment horizontal="right"/>
    </xf>
    <xf numFmtId="49" fontId="3" fillId="3" borderId="2" xfId="0" applyNumberFormat="1" applyFont="1" applyFill="1" applyBorder="1" applyAlignment="1">
      <alignment horizontal="right"/>
    </xf>
    <xf numFmtId="0" fontId="3" fillId="3" borderId="4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0" fillId="4" borderId="0" xfId="0" applyFill="1"/>
    <xf numFmtId="0" fontId="0" fillId="4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colors>
    <mruColors>
      <color rgb="FF0066FF"/>
      <color rgb="FF66FF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Relationship Id="rId2" Type="http://schemas.openxmlformats.org/officeDocument/2006/relationships/image" Target="../media/image5.png"/><Relationship Id="rId3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Relationship Id="rId2" Type="http://schemas.openxmlformats.org/officeDocument/2006/relationships/image" Target="../media/image8.png"/><Relationship Id="rId3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28989</xdr:colOff>
      <xdr:row>6</xdr:row>
      <xdr:rowOff>118856</xdr:rowOff>
    </xdr:from>
    <xdr:to>
      <xdr:col>9</xdr:col>
      <xdr:colOff>45513</xdr:colOff>
      <xdr:row>15</xdr:row>
      <xdr:rowOff>91958</xdr:rowOff>
    </xdr:to>
    <xdr:pic>
      <xdr:nvPicPr>
        <xdr:cNvPr id="2" name="Picture 24" descr="eanucc13_03b_1_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7272" y="1419226"/>
          <a:ext cx="2493024" cy="176214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190500</xdr:colOff>
      <xdr:row>6</xdr:row>
      <xdr:rowOff>85725</xdr:rowOff>
    </xdr:from>
    <xdr:to>
      <xdr:col>16</xdr:col>
      <xdr:colOff>4019</xdr:colOff>
      <xdr:row>15</xdr:row>
      <xdr:rowOff>121995</xdr:rowOff>
    </xdr:to>
    <xdr:pic>
      <xdr:nvPicPr>
        <xdr:cNvPr id="3" name="Picture 21" descr="eanucc8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1390650"/>
          <a:ext cx="2480519" cy="183649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51955</xdr:colOff>
      <xdr:row>0</xdr:row>
      <xdr:rowOff>133452</xdr:rowOff>
    </xdr:from>
    <xdr:to>
      <xdr:col>23</xdr:col>
      <xdr:colOff>373279</xdr:colOff>
      <xdr:row>7</xdr:row>
      <xdr:rowOff>68454</xdr:rowOff>
    </xdr:to>
    <xdr:pic>
      <xdr:nvPicPr>
        <xdr:cNvPr id="2" name="Picture 24" descr="eanucc13_03b_1_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7182" y="133452"/>
          <a:ext cx="2486097" cy="178285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70338</xdr:colOff>
      <xdr:row>17</xdr:row>
      <xdr:rowOff>56234</xdr:rowOff>
    </xdr:from>
    <xdr:to>
      <xdr:col>23</xdr:col>
      <xdr:colOff>379157</xdr:colOff>
      <xdr:row>25</xdr:row>
      <xdr:rowOff>178229</xdr:rowOff>
    </xdr:to>
    <xdr:pic>
      <xdr:nvPicPr>
        <xdr:cNvPr id="3" name="Picture 21" descr="eanucc8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6750" y="3888646"/>
          <a:ext cx="2482760" cy="184770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53265</xdr:colOff>
      <xdr:row>8</xdr:row>
      <xdr:rowOff>75225</xdr:rowOff>
    </xdr:from>
    <xdr:to>
      <xdr:col>23</xdr:col>
      <xdr:colOff>378915</xdr:colOff>
      <xdr:row>13</xdr:row>
      <xdr:rowOff>196035</xdr:rowOff>
    </xdr:to>
    <xdr:pic>
      <xdr:nvPicPr>
        <xdr:cNvPr id="4" name="Picture 19" descr="eanucc13_01a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19677" y="1991431"/>
          <a:ext cx="2499591" cy="184651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695325</xdr:colOff>
      <xdr:row>2</xdr:row>
      <xdr:rowOff>169863</xdr:rowOff>
    </xdr:to>
    <xdr:sp macro="" textlink="">
      <xdr:nvSpPr>
        <xdr:cNvPr id="2" name="Titol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>
          <a:spLocks noGrp="1"/>
        </xdr:cNvSpPr>
      </xdr:nvSpPr>
      <xdr:spPr bwMode="auto">
        <a:xfrm>
          <a:off x="0" y="0"/>
          <a:ext cx="7299325" cy="576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FAA26D3D-D897-4be2-8F04-BA451C77F1D7}">
            <ma14:placeholderFlag xmlns:ma14="http://schemas.microsoft.com/office/mac/drawingml/2011/main" val="1"/>
          </a:ext>
        </a:extLst>
      </xdr:spPr>
      <xdr:txBody>
        <a:bodyPr vert="horz" wrap="square" lIns="91440" tIns="45720" rIns="91440" bIns="45720" numCol="1" anchor="ctr" anchorCtr="0" compatLnSpc="1">
          <a:prstTxWarp prst="textNoShape">
            <a:avLst/>
          </a:prstTxWarp>
        </a:bodyPr>
        <a:lstStyle>
          <a:lvl1pPr marL="762000" indent="-762000" algn="l" rtl="0" eaLnBrk="0" fontAlgn="base" hangingPunct="0">
            <a:spcBef>
              <a:spcPct val="0"/>
            </a:spcBef>
            <a:spcAft>
              <a:spcPct val="0"/>
            </a:spcAft>
            <a:buFont typeface="Arial" charset="0"/>
            <a:defRPr sz="2400" b="1">
              <a:solidFill>
                <a:srgbClr val="99CC00"/>
              </a:solidFill>
              <a:latin typeface="Century Gothic" pitchFamily="34" charset="0"/>
              <a:ea typeface="+mj-ea"/>
              <a:cs typeface="ＭＳ Ｐゴシック"/>
            </a:defRPr>
          </a:lvl1pPr>
          <a:lvl2pPr marL="762000" indent="-762000" algn="l" rtl="0" eaLnBrk="0" fontAlgn="base" hangingPunct="0">
            <a:spcBef>
              <a:spcPct val="0"/>
            </a:spcBef>
            <a:spcAft>
              <a:spcPct val="0"/>
            </a:spcAft>
            <a:buFont typeface="Arial" charset="0"/>
            <a:defRPr sz="2400" b="1">
              <a:solidFill>
                <a:srgbClr val="99CC00"/>
              </a:solidFill>
              <a:latin typeface="Century Gothic" pitchFamily="34" charset="0"/>
              <a:ea typeface="ＭＳ Ｐゴシック" pitchFamily="34" charset="-128"/>
              <a:cs typeface="ＭＳ Ｐゴシック"/>
            </a:defRPr>
          </a:lvl2pPr>
          <a:lvl3pPr marL="762000" indent="-762000" algn="l" rtl="0" eaLnBrk="0" fontAlgn="base" hangingPunct="0">
            <a:spcBef>
              <a:spcPct val="0"/>
            </a:spcBef>
            <a:spcAft>
              <a:spcPct val="0"/>
            </a:spcAft>
            <a:buFont typeface="Arial" charset="0"/>
            <a:defRPr sz="2400" b="1">
              <a:solidFill>
                <a:srgbClr val="99CC00"/>
              </a:solidFill>
              <a:latin typeface="Century Gothic" pitchFamily="34" charset="0"/>
              <a:ea typeface="ＭＳ Ｐゴシック" pitchFamily="34" charset="-128"/>
              <a:cs typeface="ＭＳ Ｐゴシック"/>
            </a:defRPr>
          </a:lvl3pPr>
          <a:lvl4pPr marL="762000" indent="-762000" algn="l" rtl="0" eaLnBrk="0" fontAlgn="base" hangingPunct="0">
            <a:spcBef>
              <a:spcPct val="0"/>
            </a:spcBef>
            <a:spcAft>
              <a:spcPct val="0"/>
            </a:spcAft>
            <a:buFont typeface="Arial" charset="0"/>
            <a:defRPr sz="2400" b="1">
              <a:solidFill>
                <a:srgbClr val="99CC00"/>
              </a:solidFill>
              <a:latin typeface="Century Gothic" pitchFamily="34" charset="0"/>
              <a:ea typeface="ＭＳ Ｐゴシック" pitchFamily="34" charset="-128"/>
              <a:cs typeface="ＭＳ Ｐゴシック"/>
            </a:defRPr>
          </a:lvl4pPr>
          <a:lvl5pPr marL="762000" indent="-762000" algn="l" rtl="0" eaLnBrk="0" fontAlgn="base" hangingPunct="0">
            <a:spcBef>
              <a:spcPct val="0"/>
            </a:spcBef>
            <a:spcAft>
              <a:spcPct val="0"/>
            </a:spcAft>
            <a:buFont typeface="Arial" charset="0"/>
            <a:defRPr sz="2400" b="1">
              <a:solidFill>
                <a:srgbClr val="99CC00"/>
              </a:solidFill>
              <a:latin typeface="Century Gothic" pitchFamily="34" charset="0"/>
              <a:ea typeface="ＭＳ Ｐゴシック" pitchFamily="34" charset="-128"/>
              <a:cs typeface="ＭＳ Ｐゴシック"/>
            </a:defRPr>
          </a:lvl5pPr>
          <a:lvl6pPr marL="1219200" indent="-762000" algn="l" rtl="0" eaLnBrk="1" fontAlgn="base" hangingPunct="1">
            <a:spcBef>
              <a:spcPct val="0"/>
            </a:spcBef>
            <a:spcAft>
              <a:spcPct val="0"/>
            </a:spcAft>
            <a:buFont typeface="Arial" pitchFamily="34" charset="0"/>
            <a:defRPr sz="2400" b="1">
              <a:solidFill>
                <a:srgbClr val="00183A"/>
              </a:solidFill>
              <a:latin typeface="Arial" pitchFamily="34" charset="0"/>
              <a:ea typeface="ＭＳ Ｐゴシック" pitchFamily="34" charset="-128"/>
            </a:defRPr>
          </a:lvl6pPr>
          <a:lvl7pPr marL="1676400" indent="-762000" algn="l" rtl="0" eaLnBrk="1" fontAlgn="base" hangingPunct="1">
            <a:spcBef>
              <a:spcPct val="0"/>
            </a:spcBef>
            <a:spcAft>
              <a:spcPct val="0"/>
            </a:spcAft>
            <a:buFont typeface="Arial" pitchFamily="34" charset="0"/>
            <a:defRPr sz="2400" b="1">
              <a:solidFill>
                <a:srgbClr val="00183A"/>
              </a:solidFill>
              <a:latin typeface="Arial" pitchFamily="34" charset="0"/>
              <a:ea typeface="ＭＳ Ｐゴシック" pitchFamily="34" charset="-128"/>
            </a:defRPr>
          </a:lvl7pPr>
          <a:lvl8pPr marL="2133600" indent="-762000" algn="l" rtl="0" eaLnBrk="1" fontAlgn="base" hangingPunct="1">
            <a:spcBef>
              <a:spcPct val="0"/>
            </a:spcBef>
            <a:spcAft>
              <a:spcPct val="0"/>
            </a:spcAft>
            <a:buFont typeface="Arial" pitchFamily="34" charset="0"/>
            <a:defRPr sz="2400" b="1">
              <a:solidFill>
                <a:srgbClr val="00183A"/>
              </a:solidFill>
              <a:latin typeface="Arial" pitchFamily="34" charset="0"/>
              <a:ea typeface="ＭＳ Ｐゴシック" pitchFamily="34" charset="-128"/>
            </a:defRPr>
          </a:lvl8pPr>
          <a:lvl9pPr marL="2590800" indent="-762000" algn="l" rtl="0" eaLnBrk="1" fontAlgn="base" hangingPunct="1">
            <a:spcBef>
              <a:spcPct val="0"/>
            </a:spcBef>
            <a:spcAft>
              <a:spcPct val="0"/>
            </a:spcAft>
            <a:buFont typeface="Arial" pitchFamily="34" charset="0"/>
            <a:defRPr sz="2400" b="1">
              <a:solidFill>
                <a:srgbClr val="00183A"/>
              </a:solidFill>
              <a:latin typeface="Arial" pitchFamily="34" charset="0"/>
              <a:ea typeface="ＭＳ Ｐゴシック" pitchFamily="34" charset="-128"/>
            </a:defRPr>
          </a:lvl9pPr>
        </a:lstStyle>
        <a:p>
          <a:pPr eaLnBrk="1" hangingPunct="1"/>
          <a:r>
            <a:rPr lang="it-IT" altLang="x-none">
              <a:latin typeface="Century Gothic" charset="0"/>
            </a:rPr>
            <a:t>Tag Data Specification: SGTIN-96</a:t>
          </a:r>
        </a:p>
      </xdr:txBody>
    </xdr:sp>
    <xdr:clientData/>
  </xdr:twoCellAnchor>
  <xdr:twoCellAnchor>
    <xdr:from>
      <xdr:col>0</xdr:col>
      <xdr:colOff>76200</xdr:colOff>
      <xdr:row>12</xdr:row>
      <xdr:rowOff>133350</xdr:rowOff>
    </xdr:from>
    <xdr:to>
      <xdr:col>5</xdr:col>
      <xdr:colOff>330200</xdr:colOff>
      <xdr:row>25</xdr:row>
      <xdr:rowOff>46038</xdr:rowOff>
    </xdr:to>
    <xdr:sp macro="" textlink="">
      <xdr:nvSpPr>
        <xdr:cNvPr id="3" name="Rettangolo 5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76200" y="2571750"/>
          <a:ext cx="4381500" cy="25542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de-DE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eaLnBrk="1" hangingPunct="1">
            <a:spcBef>
              <a:spcPts val="1200"/>
            </a:spcBef>
          </a:pPr>
          <a:r>
            <a:rPr lang="it-IT" altLang="x-none" sz="1400"/>
            <a:t>Header: </a:t>
          </a:r>
          <a:r>
            <a:rPr lang="it-IT" altLang="x-none" sz="1400" b="0"/>
            <a:t>0011 0000. </a:t>
          </a:r>
        </a:p>
        <a:p>
          <a:pPr eaLnBrk="1" hangingPunct="1">
            <a:spcBef>
              <a:spcPts val="1200"/>
            </a:spcBef>
          </a:pPr>
          <a:r>
            <a:rPr lang="it-IT" altLang="x-none" sz="1400"/>
            <a:t>Filter Value: </a:t>
          </a:r>
          <a:r>
            <a:rPr lang="en-US" altLang="x-none" sz="1400" b="0"/>
            <a:t>is not part of the SGTIN pure identity, but is additional data that is used for fast filtering and pre-selection of basic logistics types.</a:t>
          </a:r>
          <a:endParaRPr lang="it-IT" altLang="x-none" sz="1400" b="0"/>
        </a:p>
        <a:p>
          <a:pPr eaLnBrk="1" hangingPunct="1">
            <a:spcBef>
              <a:spcPts val="1200"/>
            </a:spcBef>
          </a:pPr>
          <a:r>
            <a:rPr lang="it-IT" altLang="x-none" sz="1400"/>
            <a:t>Partition: </a:t>
          </a:r>
          <a:r>
            <a:rPr lang="en-US" altLang="x-none" sz="1400" b="0"/>
            <a:t>is an indication of where the subsequent Company Prefix and Item Reference numbers are divided. This organization matches the structure in the EAN.UCC GTIN</a:t>
          </a:r>
          <a:endParaRPr lang="it-IT" altLang="x-none" sz="1400" b="0"/>
        </a:p>
      </xdr:txBody>
    </xdr:sp>
    <xdr:clientData/>
  </xdr:twoCellAnchor>
  <xdr:twoCellAnchor editAs="oneCell">
    <xdr:from>
      <xdr:col>5</xdr:col>
      <xdr:colOff>566738</xdr:colOff>
      <xdr:row>10</xdr:row>
      <xdr:rowOff>9525</xdr:rowOff>
    </xdr:from>
    <xdr:to>
      <xdr:col>10</xdr:col>
      <xdr:colOff>219075</xdr:colOff>
      <xdr:row>19</xdr:row>
      <xdr:rowOff>61913</xdr:rowOff>
    </xdr:to>
    <xdr:pic>
      <xdr:nvPicPr>
        <xdr:cNvPr id="4" name="table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4238" y="2041525"/>
          <a:ext cx="3779837" cy="1881188"/>
        </a:xfrm>
        <a:prstGeom prst="rect">
          <a:avLst/>
        </a:prstGeom>
      </xdr:spPr>
    </xdr:pic>
    <xdr:clientData/>
  </xdr:twoCellAnchor>
  <xdr:twoCellAnchor editAs="oneCell">
    <xdr:from>
      <xdr:col>5</xdr:col>
      <xdr:colOff>566738</xdr:colOff>
      <xdr:row>19</xdr:row>
      <xdr:rowOff>182563</xdr:rowOff>
    </xdr:from>
    <xdr:to>
      <xdr:col>10</xdr:col>
      <xdr:colOff>219075</xdr:colOff>
      <xdr:row>28</xdr:row>
      <xdr:rowOff>77789</xdr:rowOff>
    </xdr:to>
    <xdr:pic>
      <xdr:nvPicPr>
        <xdr:cNvPr id="5" name="table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94238" y="4043363"/>
          <a:ext cx="3779837" cy="1724026"/>
        </a:xfrm>
        <a:prstGeom prst="rect">
          <a:avLst/>
        </a:prstGeom>
      </xdr:spPr>
    </xdr:pic>
    <xdr:clientData/>
  </xdr:twoCellAnchor>
  <xdr:twoCellAnchor editAs="oneCell">
    <xdr:from>
      <xdr:col>1</xdr:col>
      <xdr:colOff>195848</xdr:colOff>
      <xdr:row>3</xdr:row>
      <xdr:rowOff>836</xdr:rowOff>
    </xdr:from>
    <xdr:to>
      <xdr:col>9</xdr:col>
      <xdr:colOff>437148</xdr:colOff>
      <xdr:row>9</xdr:row>
      <xdr:rowOff>89736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1374" y="602415"/>
          <a:ext cx="6925511" cy="129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20637</xdr:colOff>
      <xdr:row>0</xdr:row>
      <xdr:rowOff>0</xdr:rowOff>
    </xdr:from>
    <xdr:to>
      <xdr:col>8</xdr:col>
      <xdr:colOff>715962</xdr:colOff>
      <xdr:row>2</xdr:row>
      <xdr:rowOff>169863</xdr:rowOff>
    </xdr:to>
    <xdr:sp macro="" textlink="">
      <xdr:nvSpPr>
        <xdr:cNvPr id="2" name="Titolo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>
          <a:spLocks noGrp="1"/>
        </xdr:cNvSpPr>
      </xdr:nvSpPr>
      <xdr:spPr bwMode="auto">
        <a:xfrm>
          <a:off x="20637" y="0"/>
          <a:ext cx="7299325" cy="576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FAA26D3D-D897-4be2-8F04-BA451C77F1D7}">
            <ma14:placeholderFlag xmlns:ma14="http://schemas.microsoft.com/office/mac/drawingml/2011/main" val="1"/>
          </a:ext>
        </a:extLst>
      </xdr:spPr>
      <xdr:txBody>
        <a:bodyPr vert="horz" wrap="square" lIns="91440" tIns="45720" rIns="91440" bIns="45720" numCol="1" anchor="ctr" anchorCtr="0" compatLnSpc="1">
          <a:prstTxWarp prst="textNoShape">
            <a:avLst/>
          </a:prstTxWarp>
        </a:bodyPr>
        <a:lstStyle>
          <a:lvl1pPr marL="762000" indent="-762000" algn="l" rtl="0" eaLnBrk="0" fontAlgn="base" hangingPunct="0">
            <a:spcBef>
              <a:spcPct val="0"/>
            </a:spcBef>
            <a:spcAft>
              <a:spcPct val="0"/>
            </a:spcAft>
            <a:buFont typeface="Arial" charset="0"/>
            <a:defRPr sz="2400" b="1">
              <a:solidFill>
                <a:srgbClr val="99CC00"/>
              </a:solidFill>
              <a:latin typeface="Century Gothic" pitchFamily="34" charset="0"/>
              <a:ea typeface="+mj-ea"/>
              <a:cs typeface="ＭＳ Ｐゴシック"/>
            </a:defRPr>
          </a:lvl1pPr>
          <a:lvl2pPr marL="762000" indent="-762000" algn="l" rtl="0" eaLnBrk="0" fontAlgn="base" hangingPunct="0">
            <a:spcBef>
              <a:spcPct val="0"/>
            </a:spcBef>
            <a:spcAft>
              <a:spcPct val="0"/>
            </a:spcAft>
            <a:buFont typeface="Arial" charset="0"/>
            <a:defRPr sz="2400" b="1">
              <a:solidFill>
                <a:srgbClr val="99CC00"/>
              </a:solidFill>
              <a:latin typeface="Century Gothic" pitchFamily="34" charset="0"/>
              <a:ea typeface="ＭＳ Ｐゴシック" pitchFamily="34" charset="-128"/>
              <a:cs typeface="ＭＳ Ｐゴシック"/>
            </a:defRPr>
          </a:lvl2pPr>
          <a:lvl3pPr marL="762000" indent="-762000" algn="l" rtl="0" eaLnBrk="0" fontAlgn="base" hangingPunct="0">
            <a:spcBef>
              <a:spcPct val="0"/>
            </a:spcBef>
            <a:spcAft>
              <a:spcPct val="0"/>
            </a:spcAft>
            <a:buFont typeface="Arial" charset="0"/>
            <a:defRPr sz="2400" b="1">
              <a:solidFill>
                <a:srgbClr val="99CC00"/>
              </a:solidFill>
              <a:latin typeface="Century Gothic" pitchFamily="34" charset="0"/>
              <a:ea typeface="ＭＳ Ｐゴシック" pitchFamily="34" charset="-128"/>
              <a:cs typeface="ＭＳ Ｐゴシック"/>
            </a:defRPr>
          </a:lvl3pPr>
          <a:lvl4pPr marL="762000" indent="-762000" algn="l" rtl="0" eaLnBrk="0" fontAlgn="base" hangingPunct="0">
            <a:spcBef>
              <a:spcPct val="0"/>
            </a:spcBef>
            <a:spcAft>
              <a:spcPct val="0"/>
            </a:spcAft>
            <a:buFont typeface="Arial" charset="0"/>
            <a:defRPr sz="2400" b="1">
              <a:solidFill>
                <a:srgbClr val="99CC00"/>
              </a:solidFill>
              <a:latin typeface="Century Gothic" pitchFamily="34" charset="0"/>
              <a:ea typeface="ＭＳ Ｐゴシック" pitchFamily="34" charset="-128"/>
              <a:cs typeface="ＭＳ Ｐゴシック"/>
            </a:defRPr>
          </a:lvl4pPr>
          <a:lvl5pPr marL="762000" indent="-762000" algn="l" rtl="0" eaLnBrk="0" fontAlgn="base" hangingPunct="0">
            <a:spcBef>
              <a:spcPct val="0"/>
            </a:spcBef>
            <a:spcAft>
              <a:spcPct val="0"/>
            </a:spcAft>
            <a:buFont typeface="Arial" charset="0"/>
            <a:defRPr sz="2400" b="1">
              <a:solidFill>
                <a:srgbClr val="99CC00"/>
              </a:solidFill>
              <a:latin typeface="Century Gothic" pitchFamily="34" charset="0"/>
              <a:ea typeface="ＭＳ Ｐゴシック" pitchFamily="34" charset="-128"/>
              <a:cs typeface="ＭＳ Ｐゴシック"/>
            </a:defRPr>
          </a:lvl5pPr>
          <a:lvl6pPr marL="1219200" indent="-762000" algn="l" rtl="0" eaLnBrk="1" fontAlgn="base" hangingPunct="1">
            <a:spcBef>
              <a:spcPct val="0"/>
            </a:spcBef>
            <a:spcAft>
              <a:spcPct val="0"/>
            </a:spcAft>
            <a:buFont typeface="Arial" pitchFamily="34" charset="0"/>
            <a:defRPr sz="2400" b="1">
              <a:solidFill>
                <a:srgbClr val="00183A"/>
              </a:solidFill>
              <a:latin typeface="Arial" pitchFamily="34" charset="0"/>
              <a:ea typeface="ＭＳ Ｐゴシック" pitchFamily="34" charset="-128"/>
            </a:defRPr>
          </a:lvl6pPr>
          <a:lvl7pPr marL="1676400" indent="-762000" algn="l" rtl="0" eaLnBrk="1" fontAlgn="base" hangingPunct="1">
            <a:spcBef>
              <a:spcPct val="0"/>
            </a:spcBef>
            <a:spcAft>
              <a:spcPct val="0"/>
            </a:spcAft>
            <a:buFont typeface="Arial" pitchFamily="34" charset="0"/>
            <a:defRPr sz="2400" b="1">
              <a:solidFill>
                <a:srgbClr val="00183A"/>
              </a:solidFill>
              <a:latin typeface="Arial" pitchFamily="34" charset="0"/>
              <a:ea typeface="ＭＳ Ｐゴシック" pitchFamily="34" charset="-128"/>
            </a:defRPr>
          </a:lvl7pPr>
          <a:lvl8pPr marL="2133600" indent="-762000" algn="l" rtl="0" eaLnBrk="1" fontAlgn="base" hangingPunct="1">
            <a:spcBef>
              <a:spcPct val="0"/>
            </a:spcBef>
            <a:spcAft>
              <a:spcPct val="0"/>
            </a:spcAft>
            <a:buFont typeface="Arial" pitchFamily="34" charset="0"/>
            <a:defRPr sz="2400" b="1">
              <a:solidFill>
                <a:srgbClr val="00183A"/>
              </a:solidFill>
              <a:latin typeface="Arial" pitchFamily="34" charset="0"/>
              <a:ea typeface="ＭＳ Ｐゴシック" pitchFamily="34" charset="-128"/>
            </a:defRPr>
          </a:lvl8pPr>
          <a:lvl9pPr marL="2590800" indent="-762000" algn="l" rtl="0" eaLnBrk="1" fontAlgn="base" hangingPunct="1">
            <a:spcBef>
              <a:spcPct val="0"/>
            </a:spcBef>
            <a:spcAft>
              <a:spcPct val="0"/>
            </a:spcAft>
            <a:buFont typeface="Arial" pitchFamily="34" charset="0"/>
            <a:defRPr sz="2400" b="1">
              <a:solidFill>
                <a:srgbClr val="00183A"/>
              </a:solidFill>
              <a:latin typeface="Arial" pitchFamily="34" charset="0"/>
              <a:ea typeface="ＭＳ Ｐゴシック" pitchFamily="34" charset="-128"/>
            </a:defRPr>
          </a:lvl9pPr>
        </a:lstStyle>
        <a:p>
          <a:pPr eaLnBrk="1" hangingPunct="1"/>
          <a:r>
            <a:rPr lang="it-IT" altLang="x-none">
              <a:latin typeface="Century Gothic" charset="0"/>
            </a:rPr>
            <a:t>Tag Data Specification: SGTIN-96</a:t>
          </a:r>
        </a:p>
      </xdr:txBody>
    </xdr:sp>
    <xdr:clientData/>
  </xdr:twoCellAnchor>
  <xdr:twoCellAnchor>
    <xdr:from>
      <xdr:col>0</xdr:col>
      <xdr:colOff>84137</xdr:colOff>
      <xdr:row>3</xdr:row>
      <xdr:rowOff>120650</xdr:rowOff>
    </xdr:from>
    <xdr:to>
      <xdr:col>10</xdr:col>
      <xdr:colOff>465137</xdr:colOff>
      <xdr:row>10</xdr:row>
      <xdr:rowOff>176213</xdr:rowOff>
    </xdr:to>
    <xdr:sp macro="" textlink="">
      <xdr:nvSpPr>
        <xdr:cNvPr id="3" name="Rettangolo 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>
          <a:spLocks noChangeArrowheads="1"/>
        </xdr:cNvSpPr>
      </xdr:nvSpPr>
      <xdr:spPr bwMode="auto">
        <a:xfrm>
          <a:off x="84137" y="730250"/>
          <a:ext cx="8636000" cy="14779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de-DE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eaLnBrk="1" hangingPunct="1">
            <a:spcBef>
              <a:spcPts val="1200"/>
            </a:spcBef>
          </a:pPr>
          <a:r>
            <a:rPr lang="it-IT" altLang="x-none" sz="1400"/>
            <a:t>Company Prefix</a:t>
          </a:r>
          <a:r>
            <a:rPr lang="it-IT" altLang="x-none" sz="1400" b="0"/>
            <a:t>: </a:t>
          </a:r>
          <a:r>
            <a:rPr lang="en-US" altLang="x-none" sz="1400" b="0"/>
            <a:t>contains a literal embedding of the EAN.UCC Company Prefix</a:t>
          </a:r>
          <a:endParaRPr lang="it-IT" altLang="x-none" sz="1400"/>
        </a:p>
        <a:p>
          <a:pPr eaLnBrk="1" hangingPunct="1">
            <a:spcBef>
              <a:spcPts val="1200"/>
            </a:spcBef>
          </a:pPr>
          <a:r>
            <a:rPr lang="it-IT" altLang="x-none" sz="1400"/>
            <a:t>Item Reference</a:t>
          </a:r>
          <a:r>
            <a:rPr lang="it-IT" altLang="x-none" sz="1400" b="0"/>
            <a:t>: </a:t>
          </a:r>
          <a:r>
            <a:rPr lang="en-US" altLang="x-none" sz="1400" b="0"/>
            <a:t>contains a literal embedding of the GTIN Item Reference number. The Indicator Digit is combined with the Item Reference field in the following manner: Leading zeros on the item reference are significant.</a:t>
          </a:r>
          <a:endParaRPr lang="it-IT" altLang="x-none" sz="1400" b="0"/>
        </a:p>
        <a:p>
          <a:pPr eaLnBrk="1" hangingPunct="1">
            <a:spcBef>
              <a:spcPts val="1200"/>
            </a:spcBef>
          </a:pPr>
          <a:r>
            <a:rPr lang="it-IT" altLang="x-none" sz="1400"/>
            <a:t>Serial Number</a:t>
          </a:r>
          <a:r>
            <a:rPr lang="it-IT" altLang="x-none" sz="1400" b="0"/>
            <a:t>: </a:t>
          </a:r>
          <a:r>
            <a:rPr lang="en-US" altLang="x-none" sz="1400" b="0"/>
            <a:t>serial number to be associated with a GTIN</a:t>
          </a:r>
          <a:endParaRPr lang="it-IT" altLang="x-none" sz="1400" b="0"/>
        </a:p>
      </xdr:txBody>
    </xdr:sp>
    <xdr:clientData/>
  </xdr:twoCellAnchor>
  <xdr:twoCellAnchor editAs="oneCell">
    <xdr:from>
      <xdr:col>3</xdr:col>
      <xdr:colOff>576262</xdr:colOff>
      <xdr:row>16</xdr:row>
      <xdr:rowOff>200025</xdr:rowOff>
    </xdr:from>
    <xdr:to>
      <xdr:col>7</xdr:col>
      <xdr:colOff>47625</xdr:colOff>
      <xdr:row>22</xdr:row>
      <xdr:rowOff>136525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393" b="26584"/>
        <a:stretch>
          <a:fillRect/>
        </a:stretch>
      </xdr:blipFill>
      <xdr:spPr bwMode="auto">
        <a:xfrm>
          <a:off x="3052762" y="3451225"/>
          <a:ext cx="2773363" cy="1155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485775</xdr:colOff>
      <xdr:row>12</xdr:row>
      <xdr:rowOff>187325</xdr:rowOff>
    </xdr:from>
    <xdr:to>
      <xdr:col>8</xdr:col>
      <xdr:colOff>227013</xdr:colOff>
      <xdr:row>16</xdr:row>
      <xdr:rowOff>58739</xdr:rowOff>
    </xdr:to>
    <xdr:pic>
      <xdr:nvPicPr>
        <xdr:cNvPr id="5" name="table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11275" y="2625725"/>
          <a:ext cx="5519738" cy="684214"/>
        </a:xfrm>
        <a:prstGeom prst="rect">
          <a:avLst/>
        </a:prstGeom>
      </xdr:spPr>
    </xdr:pic>
    <xdr:clientData/>
  </xdr:twoCellAnchor>
  <xdr:twoCellAnchor editAs="oneCell">
    <xdr:from>
      <xdr:col>0</xdr:col>
      <xdr:colOff>777875</xdr:colOff>
      <xdr:row>24</xdr:row>
      <xdr:rowOff>1588</xdr:rowOff>
    </xdr:from>
    <xdr:to>
      <xdr:col>9</xdr:col>
      <xdr:colOff>668337</xdr:colOff>
      <xdr:row>27</xdr:row>
      <xdr:rowOff>201768</xdr:rowOff>
    </xdr:to>
    <xdr:pic>
      <xdr:nvPicPr>
        <xdr:cNvPr id="6" name="table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77875" y="4878388"/>
          <a:ext cx="7319962" cy="809780"/>
        </a:xfrm>
        <a:prstGeom prst="rect">
          <a:avLst/>
        </a:prstGeom>
      </xdr:spPr>
    </xdr:pic>
    <xdr:clientData/>
  </xdr:twoCellAnchor>
  <xdr:twoCellAnchor>
    <xdr:from>
      <xdr:col>5</xdr:col>
      <xdr:colOff>592137</xdr:colOff>
      <xdr:row>22</xdr:row>
      <xdr:rowOff>123825</xdr:rowOff>
    </xdr:from>
    <xdr:to>
      <xdr:col>7</xdr:col>
      <xdr:colOff>488950</xdr:colOff>
      <xdr:row>23</xdr:row>
      <xdr:rowOff>187325</xdr:rowOff>
    </xdr:to>
    <xdr:sp macro="" textlink="">
      <xdr:nvSpPr>
        <xdr:cNvPr id="7" name="Freeform 6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SpPr>
          <a:spLocks/>
        </xdr:cNvSpPr>
      </xdr:nvSpPr>
      <xdr:spPr bwMode="auto">
        <a:xfrm>
          <a:off x="4719637" y="4594225"/>
          <a:ext cx="1547813" cy="266700"/>
        </a:xfrm>
        <a:custGeom>
          <a:avLst/>
          <a:gdLst>
            <a:gd name="T0" fmla="*/ 0 w 1578"/>
            <a:gd name="T1" fmla="*/ 0 h 262"/>
            <a:gd name="T2" fmla="*/ 0 w 1578"/>
            <a:gd name="T3" fmla="*/ 90 h 262"/>
            <a:gd name="T4" fmla="*/ 1578 w 1578"/>
            <a:gd name="T5" fmla="*/ 90 h 262"/>
            <a:gd name="T6" fmla="*/ 1578 w 1578"/>
            <a:gd name="T7" fmla="*/ 262 h 262"/>
            <a:gd name="T8" fmla="*/ 0 60000 65536"/>
            <a:gd name="T9" fmla="*/ 0 60000 65536"/>
            <a:gd name="T10" fmla="*/ 0 60000 65536"/>
            <a:gd name="T11" fmla="*/ 0 60000 65536"/>
            <a:gd name="T12" fmla="*/ 0 w 1578"/>
            <a:gd name="T13" fmla="*/ 0 h 262"/>
            <a:gd name="T14" fmla="*/ 1578 w 1578"/>
            <a:gd name="T15" fmla="*/ 262 h 262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1578" h="262">
              <a:moveTo>
                <a:pt x="0" y="0"/>
              </a:moveTo>
              <a:lnTo>
                <a:pt x="0" y="90"/>
              </a:lnTo>
              <a:lnTo>
                <a:pt x="1578" y="90"/>
              </a:lnTo>
              <a:lnTo>
                <a:pt x="1578" y="262"/>
              </a:lnTo>
            </a:path>
          </a:pathLst>
        </a:custGeom>
        <a:noFill/>
        <a:ln w="38100">
          <a:solidFill>
            <a:schemeClr val="accent3">
              <a:lumMod val="65000"/>
            </a:schemeClr>
          </a:solidFill>
          <a:round/>
          <a:headEnd/>
          <a:tailEnd type="triangle" w="med" len="med"/>
        </a:ln>
      </xdr:spPr>
      <xdr:txBody>
        <a:bodyPr wrap="square" anchor="ctr"/>
        <a:lstStyle>
          <a:defPPr>
            <a:defRPr lang="de-DE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eaLnBrk="1" hangingPunct="1">
            <a:defRPr/>
          </a:pPr>
          <a:endParaRPr lang="it-IT">
            <a:ea typeface="ＭＳ Ｐゴシック" pitchFamily="34" charset="-128"/>
          </a:endParaRPr>
        </a:p>
      </xdr:txBody>
    </xdr:sp>
    <xdr:clientData/>
  </xdr:twoCellAnchor>
  <xdr:twoCellAnchor>
    <xdr:from>
      <xdr:col>4</xdr:col>
      <xdr:colOff>160337</xdr:colOff>
      <xdr:row>16</xdr:row>
      <xdr:rowOff>73025</xdr:rowOff>
    </xdr:from>
    <xdr:to>
      <xdr:col>5</xdr:col>
      <xdr:colOff>592137</xdr:colOff>
      <xdr:row>21</xdr:row>
      <xdr:rowOff>85725</xdr:rowOff>
    </xdr:to>
    <xdr:sp macro="" textlink="">
      <xdr:nvSpPr>
        <xdr:cNvPr id="8" name="Freeform 7">
          <a:extLst>
            <a:ext uri="{FF2B5EF4-FFF2-40B4-BE49-F238E27FC236}">
              <a16:creationId xmlns:a16="http://schemas.microsoft.com/office/drawing/2014/main" xmlns="" id="{00000000-0008-0000-0400-000008000000}"/>
            </a:ext>
          </a:extLst>
        </xdr:cNvPr>
        <xdr:cNvSpPr>
          <a:spLocks/>
        </xdr:cNvSpPr>
      </xdr:nvSpPr>
      <xdr:spPr bwMode="auto">
        <a:xfrm>
          <a:off x="3462337" y="3324225"/>
          <a:ext cx="1257300" cy="1028700"/>
        </a:xfrm>
        <a:custGeom>
          <a:avLst/>
          <a:gdLst>
            <a:gd name="T0" fmla="*/ 1278 w 1278"/>
            <a:gd name="T1" fmla="*/ 1166 h 1166"/>
            <a:gd name="T2" fmla="*/ 1278 w 1278"/>
            <a:gd name="T3" fmla="*/ 157 h 1166"/>
            <a:gd name="T4" fmla="*/ 0 w 1278"/>
            <a:gd name="T5" fmla="*/ 157 h 1166"/>
            <a:gd name="T6" fmla="*/ 0 w 1278"/>
            <a:gd name="T7" fmla="*/ 0 h 1166"/>
            <a:gd name="T8" fmla="*/ 0 60000 65536"/>
            <a:gd name="T9" fmla="*/ 0 60000 65536"/>
            <a:gd name="T10" fmla="*/ 0 60000 65536"/>
            <a:gd name="T11" fmla="*/ 0 60000 65536"/>
            <a:gd name="T12" fmla="*/ 0 w 1278"/>
            <a:gd name="T13" fmla="*/ 0 h 1166"/>
            <a:gd name="T14" fmla="*/ 1278 w 1278"/>
            <a:gd name="T15" fmla="*/ 1166 h 116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1278" h="1166">
              <a:moveTo>
                <a:pt x="1278" y="1166"/>
              </a:moveTo>
              <a:lnTo>
                <a:pt x="1278" y="157"/>
              </a:lnTo>
              <a:lnTo>
                <a:pt x="0" y="157"/>
              </a:lnTo>
              <a:lnTo>
                <a:pt x="0" y="0"/>
              </a:lnTo>
            </a:path>
          </a:pathLst>
        </a:custGeom>
        <a:noFill/>
        <a:ln w="38100">
          <a:solidFill>
            <a:schemeClr val="accent3">
              <a:lumMod val="65000"/>
            </a:schemeClr>
          </a:solidFill>
          <a:round/>
          <a:headEnd type="triangle" w="med" len="med"/>
          <a:tailEnd/>
        </a:ln>
      </xdr:spPr>
      <xdr:txBody>
        <a:bodyPr wrap="square" anchor="ctr"/>
        <a:lstStyle>
          <a:defPPr>
            <a:defRPr lang="de-DE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eaLnBrk="1" hangingPunct="1">
            <a:defRPr/>
          </a:pPr>
          <a:endParaRPr lang="it-IT">
            <a:ea typeface="ＭＳ Ｐゴシック" pitchFamily="34" charset="-128"/>
          </a:endParaRPr>
        </a:p>
      </xdr:txBody>
    </xdr:sp>
    <xdr:clientData/>
  </xdr:twoCellAnchor>
  <xdr:twoCellAnchor>
    <xdr:from>
      <xdr:col>6</xdr:col>
      <xdr:colOff>147637</xdr:colOff>
      <xdr:row>16</xdr:row>
      <xdr:rowOff>60325</xdr:rowOff>
    </xdr:from>
    <xdr:to>
      <xdr:col>6</xdr:col>
      <xdr:colOff>312737</xdr:colOff>
      <xdr:row>21</xdr:row>
      <xdr:rowOff>119063</xdr:rowOff>
    </xdr:to>
    <xdr:sp macro="" textlink="">
      <xdr:nvSpPr>
        <xdr:cNvPr id="9" name="Freeform 8">
          <a:extLst>
            <a:ext uri="{FF2B5EF4-FFF2-40B4-BE49-F238E27FC236}">
              <a16:creationId xmlns:a16="http://schemas.microsoft.com/office/drawing/2014/main" xmlns="" id="{00000000-0008-0000-0400-000009000000}"/>
            </a:ext>
          </a:extLst>
        </xdr:cNvPr>
        <xdr:cNvSpPr>
          <a:spLocks/>
        </xdr:cNvSpPr>
      </xdr:nvSpPr>
      <xdr:spPr bwMode="auto">
        <a:xfrm>
          <a:off x="5100637" y="3311525"/>
          <a:ext cx="165100" cy="1074738"/>
        </a:xfrm>
        <a:custGeom>
          <a:avLst/>
          <a:gdLst>
            <a:gd name="T0" fmla="*/ 0 w 209"/>
            <a:gd name="T1" fmla="*/ 0 h 1167"/>
            <a:gd name="T2" fmla="*/ 0 w 209"/>
            <a:gd name="T3" fmla="*/ 165 h 1167"/>
            <a:gd name="T4" fmla="*/ 209 w 209"/>
            <a:gd name="T5" fmla="*/ 165 h 1167"/>
            <a:gd name="T6" fmla="*/ 209 w 209"/>
            <a:gd name="T7" fmla="*/ 1167 h 1167"/>
            <a:gd name="T8" fmla="*/ 0 60000 65536"/>
            <a:gd name="T9" fmla="*/ 0 60000 65536"/>
            <a:gd name="T10" fmla="*/ 0 60000 65536"/>
            <a:gd name="T11" fmla="*/ 0 60000 65536"/>
            <a:gd name="T12" fmla="*/ 0 w 209"/>
            <a:gd name="T13" fmla="*/ 0 h 1167"/>
            <a:gd name="T14" fmla="*/ 209 w 209"/>
            <a:gd name="T15" fmla="*/ 1167 h 1167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09" h="1167">
              <a:moveTo>
                <a:pt x="0" y="0"/>
              </a:moveTo>
              <a:lnTo>
                <a:pt x="0" y="165"/>
              </a:lnTo>
              <a:lnTo>
                <a:pt x="209" y="165"/>
              </a:lnTo>
              <a:lnTo>
                <a:pt x="209" y="1167"/>
              </a:lnTo>
            </a:path>
          </a:pathLst>
        </a:custGeom>
        <a:noFill/>
        <a:ln w="38100">
          <a:solidFill>
            <a:schemeClr val="accent6">
              <a:lumMod val="20000"/>
              <a:lumOff val="80000"/>
            </a:schemeClr>
          </a:solidFill>
          <a:round/>
          <a:headEnd/>
          <a:tailEnd type="triangle" w="med" len="med"/>
        </a:ln>
      </xdr:spPr>
      <xdr:txBody>
        <a:bodyPr wrap="square" anchor="ctr"/>
        <a:lstStyle>
          <a:defPPr>
            <a:defRPr lang="de-DE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eaLnBrk="1" hangingPunct="1">
            <a:defRPr/>
          </a:pPr>
          <a:endParaRPr lang="it-IT">
            <a:ea typeface="ＭＳ Ｐゴシック" pitchFamily="34" charset="-128"/>
          </a:endParaRPr>
        </a:p>
      </xdr:txBody>
    </xdr:sp>
    <xdr:clientData/>
  </xdr:twoCellAnchor>
  <xdr:twoCellAnchor>
    <xdr:from>
      <xdr:col>2</xdr:col>
      <xdr:colOff>96837</xdr:colOff>
      <xdr:row>16</xdr:row>
      <xdr:rowOff>60325</xdr:rowOff>
    </xdr:from>
    <xdr:to>
      <xdr:col>4</xdr:col>
      <xdr:colOff>579437</xdr:colOff>
      <xdr:row>21</xdr:row>
      <xdr:rowOff>85725</xdr:rowOff>
    </xdr:to>
    <xdr:sp macro="" textlink="">
      <xdr:nvSpPr>
        <xdr:cNvPr id="10" name="Freeform 9">
          <a:extLst>
            <a:ext uri="{FF2B5EF4-FFF2-40B4-BE49-F238E27FC236}">
              <a16:creationId xmlns:a16="http://schemas.microsoft.com/office/drawing/2014/main" xmlns="" id="{00000000-0008-0000-0400-00000A000000}"/>
            </a:ext>
          </a:extLst>
        </xdr:cNvPr>
        <xdr:cNvSpPr>
          <a:spLocks/>
        </xdr:cNvSpPr>
      </xdr:nvSpPr>
      <xdr:spPr bwMode="auto">
        <a:xfrm>
          <a:off x="1747837" y="3311525"/>
          <a:ext cx="2133600" cy="1041400"/>
        </a:xfrm>
        <a:custGeom>
          <a:avLst/>
          <a:gdLst>
            <a:gd name="T0" fmla="*/ 1081088 w 681"/>
            <a:gd name="T1" fmla="*/ 1851025 h 1166"/>
            <a:gd name="T2" fmla="*/ 1081088 w 681"/>
            <a:gd name="T3" fmla="*/ 142875 h 1166"/>
            <a:gd name="T4" fmla="*/ 0 w 681"/>
            <a:gd name="T5" fmla="*/ 142875 h 1166"/>
            <a:gd name="T6" fmla="*/ 0 w 681"/>
            <a:gd name="T7" fmla="*/ 0 h 1166"/>
            <a:gd name="T8" fmla="*/ 0 60000 65536"/>
            <a:gd name="T9" fmla="*/ 0 60000 65536"/>
            <a:gd name="T10" fmla="*/ 0 60000 65536"/>
            <a:gd name="T11" fmla="*/ 0 60000 65536"/>
            <a:gd name="T12" fmla="*/ 0 w 681"/>
            <a:gd name="T13" fmla="*/ 0 h 1166"/>
            <a:gd name="T14" fmla="*/ 681 w 681"/>
            <a:gd name="T15" fmla="*/ 1166 h 116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681" h="1166">
              <a:moveTo>
                <a:pt x="681" y="1166"/>
              </a:moveTo>
              <a:lnTo>
                <a:pt x="681" y="90"/>
              </a:lnTo>
              <a:lnTo>
                <a:pt x="0" y="90"/>
              </a:lnTo>
              <a:lnTo>
                <a:pt x="0" y="0"/>
              </a:lnTo>
            </a:path>
          </a:pathLst>
        </a:custGeom>
        <a:noFill/>
        <a:ln w="38100">
          <a:solidFill>
            <a:schemeClr val="accent2">
              <a:lumMod val="75000"/>
            </a:schemeClr>
          </a:solidFill>
          <a:round/>
          <a:headEnd type="triangle" w="med" len="med"/>
          <a:tailEnd/>
        </a:ln>
      </xdr:spPr>
      <xdr:txBody>
        <a:bodyPr wrap="square" anchor="ctr"/>
        <a:lstStyle>
          <a:defPPr>
            <a:defRPr lang="de-DE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eaLnBrk="1" hangingPunct="1">
            <a:defRPr/>
          </a:pPr>
          <a:endParaRPr lang="it-IT">
            <a:ea typeface="ＭＳ Ｐゴシック" pitchFamily="34" charset="-128"/>
          </a:endParaRPr>
        </a:p>
      </xdr:txBody>
    </xdr:sp>
    <xdr:clientData/>
  </xdr:twoCellAnchor>
  <xdr:twoCellAnchor>
    <xdr:from>
      <xdr:col>4</xdr:col>
      <xdr:colOff>604837</xdr:colOff>
      <xdr:row>22</xdr:row>
      <xdr:rowOff>123825</xdr:rowOff>
    </xdr:from>
    <xdr:to>
      <xdr:col>5</xdr:col>
      <xdr:colOff>477837</xdr:colOff>
      <xdr:row>23</xdr:row>
      <xdr:rowOff>174625</xdr:rowOff>
    </xdr:to>
    <xdr:sp macro="" textlink="">
      <xdr:nvSpPr>
        <xdr:cNvPr id="11" name="Freeform 10">
          <a:extLst>
            <a:ext uri="{FF2B5EF4-FFF2-40B4-BE49-F238E27FC236}">
              <a16:creationId xmlns:a16="http://schemas.microsoft.com/office/drawing/2014/main" xmlns="" id="{00000000-0008-0000-0400-00000B000000}"/>
            </a:ext>
          </a:extLst>
        </xdr:cNvPr>
        <xdr:cNvSpPr>
          <a:spLocks/>
        </xdr:cNvSpPr>
      </xdr:nvSpPr>
      <xdr:spPr bwMode="auto">
        <a:xfrm>
          <a:off x="3906837" y="4594225"/>
          <a:ext cx="698500" cy="254000"/>
        </a:xfrm>
        <a:custGeom>
          <a:avLst/>
          <a:gdLst>
            <a:gd name="T0" fmla="*/ 0 w 389"/>
            <a:gd name="T1" fmla="*/ 0 h 262"/>
            <a:gd name="T2" fmla="*/ 0 w 389"/>
            <a:gd name="T3" fmla="*/ 212725 h 262"/>
            <a:gd name="T4" fmla="*/ 617537 w 389"/>
            <a:gd name="T5" fmla="*/ 212725 h 262"/>
            <a:gd name="T6" fmla="*/ 617537 w 389"/>
            <a:gd name="T7" fmla="*/ 415925 h 262"/>
            <a:gd name="T8" fmla="*/ 0 60000 65536"/>
            <a:gd name="T9" fmla="*/ 0 60000 65536"/>
            <a:gd name="T10" fmla="*/ 0 60000 65536"/>
            <a:gd name="T11" fmla="*/ 0 60000 65536"/>
            <a:gd name="T12" fmla="*/ 0 w 389"/>
            <a:gd name="T13" fmla="*/ 0 h 262"/>
            <a:gd name="T14" fmla="*/ 389 w 389"/>
            <a:gd name="T15" fmla="*/ 262 h 262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389" h="262">
              <a:moveTo>
                <a:pt x="0" y="0"/>
              </a:moveTo>
              <a:lnTo>
                <a:pt x="0" y="134"/>
              </a:lnTo>
              <a:lnTo>
                <a:pt x="389" y="134"/>
              </a:lnTo>
              <a:lnTo>
                <a:pt x="389" y="262"/>
              </a:lnTo>
            </a:path>
          </a:pathLst>
        </a:custGeom>
        <a:noFill/>
        <a:ln w="38100">
          <a:solidFill>
            <a:schemeClr val="accent2">
              <a:lumMod val="75000"/>
            </a:schemeClr>
          </a:solidFill>
          <a:round/>
          <a:headEnd/>
          <a:tailEnd type="triangle" w="med" len="med"/>
        </a:ln>
      </xdr:spPr>
      <xdr:txBody>
        <a:bodyPr wrap="square" anchor="ctr"/>
        <a:lstStyle>
          <a:defPPr>
            <a:defRPr lang="de-DE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eaLnBrk="1" hangingPunct="1">
            <a:defRPr/>
          </a:pPr>
          <a:endParaRPr lang="it-IT">
            <a:ea typeface="ＭＳ Ｐゴシック" pitchFamily="34" charset="-128"/>
          </a:endParaRPr>
        </a:p>
      </xdr:txBody>
    </xdr:sp>
    <xdr:clientData/>
  </xdr:twoCellAnchor>
  <xdr:twoCellAnchor>
    <xdr:from>
      <xdr:col>0</xdr:col>
      <xdr:colOff>641350</xdr:colOff>
      <xdr:row>13</xdr:row>
      <xdr:rowOff>144463</xdr:rowOff>
    </xdr:from>
    <xdr:to>
      <xdr:col>1</xdr:col>
      <xdr:colOff>428625</xdr:colOff>
      <xdr:row>15</xdr:row>
      <xdr:rowOff>74613</xdr:rowOff>
    </xdr:to>
    <xdr:sp macro="" textlink="">
      <xdr:nvSpPr>
        <xdr:cNvPr id="12" name="Text Box 180">
          <a:extLst>
            <a:ext uri="{FF2B5EF4-FFF2-40B4-BE49-F238E27FC236}">
              <a16:creationId xmlns:a16="http://schemas.microsoft.com/office/drawing/2014/main" xmlns="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641350" y="2786063"/>
          <a:ext cx="612775" cy="336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anchor="ctr">
          <a:spAutoFit/>
        </a:bodyPr>
        <a:lstStyle>
          <a:defPPr>
            <a:defRPr lang="de-DE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eaLnBrk="1" hangingPunct="1">
            <a:spcBef>
              <a:spcPct val="0"/>
            </a:spcBef>
            <a:buFontTx/>
            <a:buNone/>
          </a:pPr>
          <a:r>
            <a:rPr lang="en-US" altLang="x-none" sz="1600">
              <a:solidFill>
                <a:schemeClr val="tx1"/>
              </a:solidFill>
              <a:latin typeface="Arial" charset="0"/>
            </a:rPr>
            <a:t>EAN</a:t>
          </a:r>
        </a:p>
      </xdr:txBody>
    </xdr:sp>
    <xdr:clientData/>
  </xdr:twoCellAnchor>
  <xdr:twoCellAnchor>
    <xdr:from>
      <xdr:col>0</xdr:col>
      <xdr:colOff>0</xdr:colOff>
      <xdr:row>24</xdr:row>
      <xdr:rowOff>122238</xdr:rowOff>
    </xdr:from>
    <xdr:to>
      <xdr:col>0</xdr:col>
      <xdr:colOff>738187</xdr:colOff>
      <xdr:row>27</xdr:row>
      <xdr:rowOff>93663</xdr:rowOff>
    </xdr:to>
    <xdr:sp macro="" textlink="">
      <xdr:nvSpPr>
        <xdr:cNvPr id="13" name="Text Box 181">
          <a:extLst>
            <a:ext uri="{FF2B5EF4-FFF2-40B4-BE49-F238E27FC236}">
              <a16:creationId xmlns:a16="http://schemas.microsoft.com/office/drawing/2014/main" xmlns="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0" y="4999038"/>
          <a:ext cx="738187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anchor="ctr">
          <a:spAutoFit/>
        </a:bodyPr>
        <a:lstStyle>
          <a:defPPr>
            <a:defRPr lang="de-DE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eaLnBrk="1" hangingPunct="1">
            <a:spcBef>
              <a:spcPct val="0"/>
            </a:spcBef>
            <a:buFontTx/>
            <a:buNone/>
          </a:pPr>
          <a:r>
            <a:rPr lang="en-US" altLang="x-none" sz="1600">
              <a:solidFill>
                <a:schemeClr val="tx1"/>
              </a:solidFill>
              <a:latin typeface="Arial" charset="0"/>
            </a:rPr>
            <a:t>EPC</a:t>
          </a:r>
        </a:p>
        <a:p>
          <a:pPr eaLnBrk="1" hangingPunct="1">
            <a:spcBef>
              <a:spcPct val="0"/>
            </a:spcBef>
            <a:buFontTx/>
            <a:buNone/>
          </a:pPr>
          <a:r>
            <a:rPr lang="en-US" altLang="x-none" sz="1600">
              <a:solidFill>
                <a:schemeClr val="tx1"/>
              </a:solidFill>
              <a:latin typeface="Arial" charset="0"/>
            </a:rPr>
            <a:t>96 Bit</a:t>
          </a:r>
        </a:p>
      </xdr:txBody>
    </xdr:sp>
    <xdr:clientData/>
  </xdr:twoCellAnchor>
  <xdr:twoCellAnchor>
    <xdr:from>
      <xdr:col>2</xdr:col>
      <xdr:colOff>30162</xdr:colOff>
      <xdr:row>18</xdr:row>
      <xdr:rowOff>189498</xdr:rowOff>
    </xdr:from>
    <xdr:to>
      <xdr:col>3</xdr:col>
      <xdr:colOff>117091</xdr:colOff>
      <xdr:row>20</xdr:row>
      <xdr:rowOff>121652</xdr:rowOff>
    </xdr:to>
    <xdr:sp macro="" textlink="">
      <xdr:nvSpPr>
        <xdr:cNvPr id="14" name="Text Box 182">
          <a:extLst>
            <a:ext uri="{FF2B5EF4-FFF2-40B4-BE49-F238E27FC236}">
              <a16:creationId xmlns:a16="http://schemas.microsoft.com/office/drawing/2014/main" xmlns="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1681162" y="3847098"/>
          <a:ext cx="912429" cy="3385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anchor="ctr">
          <a:spAutoFit/>
        </a:bodyPr>
        <a:lstStyle>
          <a:defPPr>
            <a:defRPr lang="de-DE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eaLnBrk="1" hangingPunct="1">
            <a:spcBef>
              <a:spcPct val="0"/>
            </a:spcBef>
            <a:buFontTx/>
            <a:buNone/>
          </a:pPr>
          <a:r>
            <a:rPr lang="en-US" altLang="x-none" sz="1600">
              <a:solidFill>
                <a:schemeClr val="tx1"/>
              </a:solidFill>
              <a:latin typeface="Arial" charset="0"/>
            </a:rPr>
            <a:t>EAN-13</a:t>
          </a:r>
        </a:p>
      </xdr:txBody>
    </xdr:sp>
    <xdr:clientData/>
  </xdr:twoCellAnchor>
  <xdr:twoCellAnchor>
    <xdr:from>
      <xdr:col>5</xdr:col>
      <xdr:colOff>534987</xdr:colOff>
      <xdr:row>13</xdr:row>
      <xdr:rowOff>92075</xdr:rowOff>
    </xdr:from>
    <xdr:to>
      <xdr:col>6</xdr:col>
      <xdr:colOff>630237</xdr:colOff>
      <xdr:row>17</xdr:row>
      <xdr:rowOff>53975</xdr:rowOff>
    </xdr:to>
    <xdr:sp macro="" textlink="">
      <xdr:nvSpPr>
        <xdr:cNvPr id="15" name="Per 44">
          <a:extLst>
            <a:ext uri="{FF2B5EF4-FFF2-40B4-BE49-F238E27FC236}">
              <a16:creationId xmlns:a16="http://schemas.microsoft.com/office/drawing/2014/main" xmlns="" id="{00000000-0008-0000-0400-00000F000000}"/>
            </a:ext>
          </a:extLst>
        </xdr:cNvPr>
        <xdr:cNvSpPr/>
      </xdr:nvSpPr>
      <xdr:spPr bwMode="auto">
        <a:xfrm>
          <a:off x="4662487" y="2733675"/>
          <a:ext cx="920750" cy="774700"/>
        </a:xfrm>
        <a:prstGeom prst="mathMultiply">
          <a:avLst>
            <a:gd name="adj1" fmla="val 12409"/>
          </a:avLst>
        </a:prstGeom>
        <a:solidFill>
          <a:srgbClr val="FF0000">
            <a:alpha val="50000"/>
          </a:srgbClr>
        </a:solidFill>
        <a:ln w="127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wrap="square" anchor="ctr"/>
        <a:lstStyle>
          <a:defPPr>
            <a:defRPr lang="de-DE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eaLnBrk="1" hangingPunct="1">
            <a:defRPr/>
          </a:pPr>
          <a:endParaRPr lang="it-IT">
            <a:latin typeface="Arial" pitchFamily="34" charset="0"/>
            <a:ea typeface="ＭＳ Ｐゴシック" pitchFamily="34" charset="-128"/>
          </a:endParaRPr>
        </a:p>
      </xdr:txBody>
    </xdr:sp>
    <xdr:clientData/>
  </xdr:twoCellAnchor>
  <xdr:twoCellAnchor>
    <xdr:from>
      <xdr:col>8</xdr:col>
      <xdr:colOff>808037</xdr:colOff>
      <xdr:row>20</xdr:row>
      <xdr:rowOff>73025</xdr:rowOff>
    </xdr:from>
    <xdr:to>
      <xdr:col>8</xdr:col>
      <xdr:colOff>808037</xdr:colOff>
      <xdr:row>23</xdr:row>
      <xdr:rowOff>187325</xdr:rowOff>
    </xdr:to>
    <xdr:cxnSp macro="">
      <xdr:nvCxnSpPr>
        <xdr:cNvPr id="16" name="Connettore 2 45">
          <a:extLst>
            <a:ext uri="{FF2B5EF4-FFF2-40B4-BE49-F238E27FC236}">
              <a16:creationId xmlns:a16="http://schemas.microsoft.com/office/drawing/2014/main" xmlns="" id="{00000000-0008-0000-0400-000010000000}"/>
            </a:ext>
          </a:extLst>
        </xdr:cNvPr>
        <xdr:cNvCxnSpPr>
          <a:cxnSpLocks noChangeShapeType="1"/>
        </xdr:cNvCxnSpPr>
      </xdr:nvCxnSpPr>
      <xdr:spPr bwMode="auto">
        <a:xfrm>
          <a:off x="7412037" y="4137025"/>
          <a:ext cx="0" cy="723900"/>
        </a:xfrm>
        <a:prstGeom prst="straightConnector1">
          <a:avLst/>
        </a:prstGeom>
        <a:noFill/>
        <a:ln w="38100">
          <a:solidFill>
            <a:schemeClr val="hlink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96837</xdr:colOff>
      <xdr:row>18</xdr:row>
      <xdr:rowOff>136525</xdr:rowOff>
    </xdr:from>
    <xdr:to>
      <xdr:col>9</xdr:col>
      <xdr:colOff>782637</xdr:colOff>
      <xdr:row>21</xdr:row>
      <xdr:rowOff>60325</xdr:rowOff>
    </xdr:to>
    <xdr:sp macro="" textlink="">
      <xdr:nvSpPr>
        <xdr:cNvPr id="17" name="Rettangolo 46">
          <a:extLst>
            <a:ext uri="{FF2B5EF4-FFF2-40B4-BE49-F238E27FC236}">
              <a16:creationId xmlns:a16="http://schemas.microsoft.com/office/drawing/2014/main" xmlns="" id="{00000000-0008-0000-0400-000011000000}"/>
            </a:ext>
          </a:extLst>
        </xdr:cNvPr>
        <xdr:cNvSpPr>
          <a:spLocks noChangeArrowheads="1"/>
        </xdr:cNvSpPr>
      </xdr:nvSpPr>
      <xdr:spPr bwMode="auto">
        <a:xfrm>
          <a:off x="6700837" y="3794125"/>
          <a:ext cx="1511300" cy="533400"/>
        </a:xfrm>
        <a:prstGeom prst="rect">
          <a:avLst/>
        </a:prstGeom>
        <a:solidFill>
          <a:schemeClr val="accent2"/>
        </a:solidFill>
        <a:ln w="38100">
          <a:solidFill>
            <a:schemeClr val="bg1"/>
          </a:solidFill>
          <a:miter lim="800000"/>
          <a:headEnd/>
          <a:tailEnd/>
        </a:ln>
        <a:effectLst>
          <a:outerShdw blurRad="63500" dist="20000" dir="5400000" rotWithShape="0">
            <a:srgbClr val="000000">
              <a:alpha val="37999"/>
            </a:srgbClr>
          </a:outerShdw>
        </a:effectLst>
      </xdr:spPr>
      <xdr:txBody>
        <a:bodyPr wrap="square" anchor="ctr"/>
        <a:lstStyle>
          <a:defPPr>
            <a:defRPr lang="de-DE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eaLnBrk="1" hangingPunct="1">
            <a:defRPr/>
          </a:pPr>
          <a:r>
            <a:rPr lang="it-IT">
              <a:latin typeface="+mn-lt"/>
              <a:ea typeface="+mn-ea"/>
            </a:rPr>
            <a:t>Information </a:t>
          </a:r>
        </a:p>
        <a:p>
          <a:pPr eaLnBrk="1" hangingPunct="1">
            <a:defRPr/>
          </a:pPr>
          <a:r>
            <a:rPr lang="it-IT">
              <a:latin typeface="+mn-lt"/>
              <a:ea typeface="+mn-ea"/>
            </a:rPr>
            <a:t>system</a:t>
          </a:r>
        </a:p>
      </xdr:txBody>
    </xdr:sp>
    <xdr:clientData/>
  </xdr:twoCellAnchor>
  <xdr:twoCellAnchor>
    <xdr:from>
      <xdr:col>1</xdr:col>
      <xdr:colOff>515937</xdr:colOff>
      <xdr:row>14</xdr:row>
      <xdr:rowOff>136525</xdr:rowOff>
    </xdr:from>
    <xdr:to>
      <xdr:col>1</xdr:col>
      <xdr:colOff>719137</xdr:colOff>
      <xdr:row>16</xdr:row>
      <xdr:rowOff>47625</xdr:rowOff>
    </xdr:to>
    <xdr:sp macro="" textlink="">
      <xdr:nvSpPr>
        <xdr:cNvPr id="18" name="Ovale 18">
          <a:extLst>
            <a:ext uri="{FF2B5EF4-FFF2-40B4-BE49-F238E27FC236}">
              <a16:creationId xmlns:a16="http://schemas.microsoft.com/office/drawing/2014/main" xmlns="" id="{00000000-0008-0000-0400-000012000000}"/>
            </a:ext>
          </a:extLst>
        </xdr:cNvPr>
        <xdr:cNvSpPr>
          <a:spLocks noChangeArrowheads="1"/>
        </xdr:cNvSpPr>
      </xdr:nvSpPr>
      <xdr:spPr bwMode="auto">
        <a:xfrm>
          <a:off x="1341437" y="2981325"/>
          <a:ext cx="203200" cy="317500"/>
        </a:xfrm>
        <a:prstGeom prst="ellipse">
          <a:avLst/>
        </a:prstGeom>
        <a:noFill/>
        <a:ln w="19050">
          <a:solidFill>
            <a:srgbClr val="92D05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square" anchor="ctr"/>
        <a:lstStyle>
          <a:defPPr>
            <a:defRPr lang="de-DE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eaLnBrk="1" hangingPunct="1">
            <a:spcBef>
              <a:spcPct val="0"/>
            </a:spcBef>
            <a:buFontTx/>
            <a:buNone/>
          </a:pPr>
          <a:endParaRPr lang="it-IT" altLang="x-none" sz="1600">
            <a:solidFill>
              <a:schemeClr val="tx1"/>
            </a:solidFill>
            <a:latin typeface="Arial" charset="0"/>
          </a:endParaRPr>
        </a:p>
      </xdr:txBody>
    </xdr:sp>
    <xdr:clientData/>
  </xdr:twoCellAnchor>
  <xdr:twoCellAnchor>
    <xdr:from>
      <xdr:col>6</xdr:col>
      <xdr:colOff>731837</xdr:colOff>
      <xdr:row>25</xdr:row>
      <xdr:rowOff>123825</xdr:rowOff>
    </xdr:from>
    <xdr:to>
      <xdr:col>7</xdr:col>
      <xdr:colOff>109537</xdr:colOff>
      <xdr:row>27</xdr:row>
      <xdr:rowOff>34925</xdr:rowOff>
    </xdr:to>
    <xdr:sp macro="" textlink="">
      <xdr:nvSpPr>
        <xdr:cNvPr id="19" name="Ovale 19">
          <a:extLst>
            <a:ext uri="{FF2B5EF4-FFF2-40B4-BE49-F238E27FC236}">
              <a16:creationId xmlns:a16="http://schemas.microsoft.com/office/drawing/2014/main" xmlns="" id="{00000000-0008-0000-0400-000013000000}"/>
            </a:ext>
          </a:extLst>
        </xdr:cNvPr>
        <xdr:cNvSpPr>
          <a:spLocks noChangeArrowheads="1"/>
        </xdr:cNvSpPr>
      </xdr:nvSpPr>
      <xdr:spPr bwMode="auto">
        <a:xfrm>
          <a:off x="5684837" y="5203825"/>
          <a:ext cx="203200" cy="317500"/>
        </a:xfrm>
        <a:prstGeom prst="ellipse">
          <a:avLst/>
        </a:prstGeom>
        <a:noFill/>
        <a:ln w="19050">
          <a:solidFill>
            <a:srgbClr val="92D05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square" anchor="ctr"/>
        <a:lstStyle>
          <a:defPPr>
            <a:defRPr lang="de-DE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sz="1600" b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eaLnBrk="1" hangingPunct="1">
            <a:spcBef>
              <a:spcPct val="0"/>
            </a:spcBef>
            <a:buFontTx/>
            <a:buNone/>
          </a:pPr>
          <a:endParaRPr lang="it-IT" altLang="x-none" sz="1600">
            <a:solidFill>
              <a:schemeClr val="tx1"/>
            </a:solidFill>
            <a:latin typeface="Arial" charset="0"/>
          </a:endParaRPr>
        </a:p>
      </xdr:txBody>
    </xdr:sp>
    <xdr:clientData/>
  </xdr:twoCellAnchor>
  <xdr:twoCellAnchor>
    <xdr:from>
      <xdr:col>1</xdr:col>
      <xdr:colOff>617537</xdr:colOff>
      <xdr:row>16</xdr:row>
      <xdr:rowOff>47625</xdr:rowOff>
    </xdr:from>
    <xdr:to>
      <xdr:col>7</xdr:col>
      <xdr:colOff>7937</xdr:colOff>
      <xdr:row>25</xdr:row>
      <xdr:rowOff>123825</xdr:rowOff>
    </xdr:to>
    <xdr:cxnSp macro="">
      <xdr:nvCxnSpPr>
        <xdr:cNvPr id="20" name="Connettore 4 23">
          <a:extLst>
            <a:ext uri="{FF2B5EF4-FFF2-40B4-BE49-F238E27FC236}">
              <a16:creationId xmlns:a16="http://schemas.microsoft.com/office/drawing/2014/main" xmlns="" id="{00000000-0008-0000-0400-000014000000}"/>
            </a:ext>
          </a:extLst>
        </xdr:cNvPr>
        <xdr:cNvCxnSpPr>
          <a:cxnSpLocks noChangeShapeType="1"/>
        </xdr:cNvCxnSpPr>
      </xdr:nvCxnSpPr>
      <xdr:spPr bwMode="auto">
        <a:xfrm>
          <a:off x="1443037" y="3298825"/>
          <a:ext cx="4343400" cy="1905000"/>
        </a:xfrm>
        <a:prstGeom prst="bentConnector3">
          <a:avLst>
            <a:gd name="adj1" fmla="val 50000"/>
          </a:avLst>
        </a:prstGeom>
        <a:noFill/>
        <a:ln w="19050">
          <a:solidFill>
            <a:srgbClr val="92D05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showGridLines="0" zoomScale="85" zoomScaleNormal="85" zoomScalePageLayoutView="85" workbookViewId="0">
      <selection activeCell="A11" sqref="A11"/>
    </sheetView>
  </sheetViews>
  <sheetFormatPr baseColWidth="10" defaultColWidth="8.83203125" defaultRowHeight="16" x14ac:dyDescent="0.2"/>
  <cols>
    <col min="1" max="1" width="22.33203125" customWidth="1"/>
    <col min="2" max="2" width="9.6640625" customWidth="1"/>
    <col min="5" max="5" width="12.5" customWidth="1"/>
    <col min="6" max="19" width="5" style="1" customWidth="1"/>
  </cols>
  <sheetData>
    <row r="1" spans="1:19" x14ac:dyDescent="0.2">
      <c r="E1" t="s">
        <v>51</v>
      </c>
      <c r="F1" s="1" t="s">
        <v>0</v>
      </c>
      <c r="G1" s="1" t="s">
        <v>1</v>
      </c>
      <c r="H1" s="1" t="s">
        <v>2</v>
      </c>
      <c r="I1" s="1" t="s">
        <v>3</v>
      </c>
      <c r="J1" s="1" t="s">
        <v>4</v>
      </c>
      <c r="K1" s="1" t="s">
        <v>5</v>
      </c>
      <c r="L1" s="1" t="s">
        <v>6</v>
      </c>
      <c r="M1" s="1" t="s">
        <v>7</v>
      </c>
      <c r="N1" s="1" t="s">
        <v>8</v>
      </c>
      <c r="O1" s="1" t="s">
        <v>9</v>
      </c>
      <c r="P1" s="1" t="s">
        <v>10</v>
      </c>
      <c r="Q1" s="1" t="s">
        <v>11</v>
      </c>
      <c r="R1" s="1" t="s">
        <v>12</v>
      </c>
      <c r="S1" s="1" t="s">
        <v>13</v>
      </c>
    </row>
    <row r="2" spans="1:19" x14ac:dyDescent="0.2">
      <c r="E2" t="s">
        <v>52</v>
      </c>
      <c r="F2" s="1">
        <v>3</v>
      </c>
      <c r="G2" s="1">
        <v>1</v>
      </c>
      <c r="H2" s="1">
        <v>3</v>
      </c>
      <c r="I2" s="1">
        <v>1</v>
      </c>
      <c r="J2" s="1">
        <v>3</v>
      </c>
      <c r="K2" s="1">
        <v>1</v>
      </c>
      <c r="L2" s="1">
        <v>3</v>
      </c>
      <c r="M2" s="1">
        <v>1</v>
      </c>
      <c r="N2" s="1">
        <v>3</v>
      </c>
      <c r="O2" s="1">
        <v>1</v>
      </c>
      <c r="P2" s="1">
        <v>3</v>
      </c>
      <c r="Q2" s="1">
        <v>1</v>
      </c>
      <c r="R2" s="1">
        <v>3</v>
      </c>
    </row>
    <row r="3" spans="1:19" ht="24" customHeight="1" x14ac:dyDescent="0.2">
      <c r="E3" s="26" t="s">
        <v>22</v>
      </c>
      <c r="F3" s="22">
        <f>IF(F4&gt;0,MID($A$9,F4,1),0)</f>
        <v>0</v>
      </c>
      <c r="G3" s="22" t="str">
        <f>IF(G4&gt;0,MID($A$9,G4,1),0)</f>
        <v>2</v>
      </c>
      <c r="H3" s="22" t="str">
        <f>IF(H4&gt;0,MID($A$9,H4,1),0)</f>
        <v>9</v>
      </c>
      <c r="I3" s="22" t="str">
        <f>IF(I4&gt;0,MID($A$9,I4,1),0)</f>
        <v>9</v>
      </c>
      <c r="J3" s="22" t="str">
        <f t="shared" ref="J3:R3" si="0">IF(J4&gt;0,MID($A$9,J4,1),0)</f>
        <v>0</v>
      </c>
      <c r="K3" s="22" t="str">
        <f t="shared" si="0"/>
        <v>0</v>
      </c>
      <c r="L3" s="22" t="str">
        <f t="shared" si="0"/>
        <v>0</v>
      </c>
      <c r="M3" s="22" t="str">
        <f t="shared" si="0"/>
        <v>4</v>
      </c>
      <c r="N3" s="22" t="str">
        <f t="shared" si="0"/>
        <v>0</v>
      </c>
      <c r="O3" s="22" t="str">
        <f t="shared" si="0"/>
        <v>0</v>
      </c>
      <c r="P3" s="22" t="str">
        <f t="shared" si="0"/>
        <v>6</v>
      </c>
      <c r="Q3" s="22" t="str">
        <f t="shared" si="0"/>
        <v>4</v>
      </c>
      <c r="R3" s="22" t="str">
        <f t="shared" si="0"/>
        <v>6</v>
      </c>
      <c r="S3" s="23">
        <f>B9</f>
        <v>8</v>
      </c>
    </row>
    <row r="4" spans="1:19" x14ac:dyDescent="0.2">
      <c r="E4" t="s">
        <v>53</v>
      </c>
      <c r="F4" s="1">
        <f t="shared" ref="F4:O4" si="1">G4-1</f>
        <v>0</v>
      </c>
      <c r="G4" s="1">
        <f t="shared" si="1"/>
        <v>1</v>
      </c>
      <c r="H4" s="1">
        <f t="shared" si="1"/>
        <v>2</v>
      </c>
      <c r="I4" s="1">
        <f t="shared" si="1"/>
        <v>3</v>
      </c>
      <c r="J4" s="1">
        <f t="shared" si="1"/>
        <v>4</v>
      </c>
      <c r="K4" s="1">
        <f t="shared" si="1"/>
        <v>5</v>
      </c>
      <c r="L4" s="1">
        <f t="shared" si="1"/>
        <v>6</v>
      </c>
      <c r="M4" s="1">
        <f t="shared" si="1"/>
        <v>7</v>
      </c>
      <c r="N4" s="1">
        <f t="shared" si="1"/>
        <v>8</v>
      </c>
      <c r="O4" s="1">
        <f t="shared" si="1"/>
        <v>9</v>
      </c>
      <c r="P4" s="1">
        <f>Q4-1</f>
        <v>10</v>
      </c>
      <c r="Q4" s="1">
        <f>R4-1</f>
        <v>11</v>
      </c>
      <c r="R4" s="1">
        <f>B6</f>
        <v>12</v>
      </c>
    </row>
    <row r="5" spans="1:19" x14ac:dyDescent="0.2">
      <c r="E5" t="s">
        <v>54</v>
      </c>
      <c r="F5" s="1">
        <f t="shared" ref="F5:Q5" si="2">F3*F2</f>
        <v>0</v>
      </c>
      <c r="G5" s="1">
        <f t="shared" si="2"/>
        <v>2</v>
      </c>
      <c r="H5" s="1">
        <f t="shared" si="2"/>
        <v>27</v>
      </c>
      <c r="I5" s="1">
        <f t="shared" si="2"/>
        <v>9</v>
      </c>
      <c r="J5" s="1">
        <f t="shared" si="2"/>
        <v>0</v>
      </c>
      <c r="K5" s="1">
        <f t="shared" si="2"/>
        <v>0</v>
      </c>
      <c r="L5" s="1">
        <f t="shared" si="2"/>
        <v>0</v>
      </c>
      <c r="M5" s="1">
        <f t="shared" si="2"/>
        <v>4</v>
      </c>
      <c r="N5" s="1">
        <f t="shared" si="2"/>
        <v>0</v>
      </c>
      <c r="O5" s="1">
        <f t="shared" si="2"/>
        <v>0</v>
      </c>
      <c r="P5" s="1">
        <f t="shared" si="2"/>
        <v>18</v>
      </c>
      <c r="Q5" s="1">
        <f t="shared" si="2"/>
        <v>4</v>
      </c>
      <c r="R5" s="1">
        <f>R3*R2</f>
        <v>18</v>
      </c>
    </row>
    <row r="6" spans="1:19" x14ac:dyDescent="0.2">
      <c r="A6" t="s">
        <v>50</v>
      </c>
      <c r="B6">
        <f>LEN(A9)</f>
        <v>12</v>
      </c>
    </row>
    <row r="7" spans="1:19" x14ac:dyDescent="0.2">
      <c r="A7" t="s">
        <v>14</v>
      </c>
      <c r="B7">
        <f>SUM(F5:R5)</f>
        <v>82</v>
      </c>
    </row>
    <row r="8" spans="1:19" x14ac:dyDescent="0.2">
      <c r="A8" t="s">
        <v>15</v>
      </c>
      <c r="B8">
        <f>CEILING(B7,10)</f>
        <v>90</v>
      </c>
    </row>
    <row r="9" spans="1:19" x14ac:dyDescent="0.2">
      <c r="A9" s="24" t="s">
        <v>55</v>
      </c>
      <c r="B9" s="25">
        <f>B8-B7</f>
        <v>8</v>
      </c>
    </row>
    <row r="10" spans="1:19" x14ac:dyDescent="0.2">
      <c r="A10" s="27" t="str">
        <f>CONCATENATE(F3,G3,H3,I3,J3,K3,L3,M3,N3,O3,P3,Q3,R3,S3)</f>
        <v>02990004006468</v>
      </c>
      <c r="B10" s="3" t="s">
        <v>22</v>
      </c>
    </row>
    <row r="11" spans="1:19" x14ac:dyDescent="0.2">
      <c r="A11" s="27" t="str">
        <f>CONCATENATE(A9,B9)</f>
        <v>2990004006468</v>
      </c>
      <c r="B11" t="str">
        <f>CONCATENATE("GTIN-",B6+1)</f>
        <v>GTIN-13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"/>
  <sheetViews>
    <sheetView zoomScaleNormal="55" zoomScalePageLayoutView="55" workbookViewId="0">
      <selection activeCell="T4" sqref="T4"/>
    </sheetView>
  </sheetViews>
  <sheetFormatPr baseColWidth="10" defaultColWidth="8.83203125" defaultRowHeight="16" x14ac:dyDescent="0.2"/>
  <cols>
    <col min="1" max="1" width="21" style="3" customWidth="1"/>
    <col min="2" max="2" width="3.6640625" customWidth="1"/>
    <col min="3" max="3" width="2.6640625" customWidth="1"/>
    <col min="4" max="16" width="3.83203125" style="1" customWidth="1"/>
    <col min="17" max="17" width="4.83203125" customWidth="1"/>
    <col min="20" max="25" width="11.5" customWidth="1"/>
  </cols>
  <sheetData>
    <row r="1" spans="1:25" x14ac:dyDescent="0.2">
      <c r="D1" s="1">
        <v>13</v>
      </c>
      <c r="E1" s="1">
        <v>12</v>
      </c>
      <c r="F1" s="1">
        <v>11</v>
      </c>
      <c r="G1" s="1">
        <v>10</v>
      </c>
      <c r="H1" s="1">
        <v>9</v>
      </c>
      <c r="I1" s="1">
        <v>8</v>
      </c>
      <c r="J1" s="1">
        <v>7</v>
      </c>
      <c r="K1" s="1">
        <v>6</v>
      </c>
      <c r="L1" s="1">
        <v>5</v>
      </c>
      <c r="M1" s="1">
        <v>4</v>
      </c>
      <c r="N1" s="1">
        <v>3</v>
      </c>
      <c r="O1" s="1">
        <v>2</v>
      </c>
      <c r="P1" s="1">
        <v>1</v>
      </c>
      <c r="Q1" t="s">
        <v>57</v>
      </c>
      <c r="T1" t="s">
        <v>63</v>
      </c>
      <c r="U1" t="s">
        <v>30</v>
      </c>
      <c r="V1" t="s">
        <v>27</v>
      </c>
      <c r="W1" t="s">
        <v>64</v>
      </c>
      <c r="X1" t="s">
        <v>23</v>
      </c>
      <c r="Y1" t="s">
        <v>65</v>
      </c>
    </row>
    <row r="2" spans="1:25" ht="17" thickBot="1" x14ac:dyDescent="0.25">
      <c r="D2" s="28" t="str">
        <f>MID(A4,1,1)</f>
        <v>0</v>
      </c>
      <c r="E2" s="28" t="str">
        <f>MID(A4,2,1)</f>
        <v>0</v>
      </c>
      <c r="F2" s="28" t="str">
        <f>MID(A4,3,1)</f>
        <v>0</v>
      </c>
      <c r="G2" s="28" t="str">
        <f>MID(A4,4,1)</f>
        <v>0</v>
      </c>
      <c r="H2" s="28" t="str">
        <f>MID(A4,5,1)</f>
        <v>0</v>
      </c>
      <c r="I2" s="28" t="str">
        <f>MID(A4,6,1)</f>
        <v>0</v>
      </c>
      <c r="J2" s="28" t="str">
        <f>MID(A4,7,1)</f>
        <v>1</v>
      </c>
      <c r="K2" s="28" t="str">
        <f>MID(A4,8,1)</f>
        <v>9</v>
      </c>
      <c r="L2" s="28" t="str">
        <f>MID(A4,9,1)</f>
        <v>4</v>
      </c>
      <c r="M2" s="28" t="str">
        <f>MID(A4,10,1)</f>
        <v>0</v>
      </c>
      <c r="N2" s="28" t="str">
        <f>MID(A4,11,1)</f>
        <v>0</v>
      </c>
      <c r="O2" s="28" t="str">
        <f>MID(A4,12,1)</f>
        <v>6</v>
      </c>
      <c r="P2" s="28" t="str">
        <f>MID(A4,13,1)</f>
        <v>0</v>
      </c>
      <c r="Q2" s="31" t="str">
        <f>MID(A4,14,1)</f>
        <v>0</v>
      </c>
      <c r="T2" s="3" t="s">
        <v>18</v>
      </c>
      <c r="U2" s="3" t="s">
        <v>66</v>
      </c>
      <c r="V2" t="str">
        <f>DEC2BIN(A7,3)</f>
        <v>100</v>
      </c>
      <c r="W2" t="str">
        <f>DEC2BIN(A16,8)</f>
        <v>11000010</v>
      </c>
      <c r="X2" t="str">
        <f>DEC2BIN(A15,8)</f>
        <v>00111100</v>
      </c>
      <c r="Y2" t="str">
        <f>DEC2BIN(A10,8)</f>
        <v>10010001</v>
      </c>
    </row>
    <row r="3" spans="1:25" ht="17" thickBot="1" x14ac:dyDescent="0.25">
      <c r="A3" s="34" t="s">
        <v>56</v>
      </c>
      <c r="B3">
        <f>LEN(A4)</f>
        <v>14</v>
      </c>
      <c r="D3" s="1">
        <v>3</v>
      </c>
      <c r="E3" s="1">
        <v>1</v>
      </c>
      <c r="F3" s="1">
        <v>3</v>
      </c>
      <c r="G3" s="1">
        <v>1</v>
      </c>
      <c r="H3" s="1">
        <v>3</v>
      </c>
      <c r="I3" s="1">
        <v>1</v>
      </c>
      <c r="J3" s="1">
        <v>3</v>
      </c>
      <c r="K3" s="1">
        <v>1</v>
      </c>
      <c r="L3" s="1">
        <v>3</v>
      </c>
      <c r="M3" s="1">
        <v>1</v>
      </c>
      <c r="N3" s="1">
        <v>3</v>
      </c>
      <c r="O3" s="1">
        <v>1</v>
      </c>
      <c r="P3" s="1">
        <v>3</v>
      </c>
      <c r="Q3" t="s">
        <v>58</v>
      </c>
    </row>
    <row r="4" spans="1:25" ht="29.25" customHeight="1" thickBot="1" x14ac:dyDescent="0.25">
      <c r="A4" s="35" t="s">
        <v>67</v>
      </c>
      <c r="D4" s="1">
        <f t="shared" ref="D4:O4" si="0">D3*D2</f>
        <v>0</v>
      </c>
      <c r="E4" s="1">
        <f t="shared" si="0"/>
        <v>0</v>
      </c>
      <c r="F4" s="1">
        <f t="shared" si="0"/>
        <v>0</v>
      </c>
      <c r="G4" s="1">
        <f t="shared" si="0"/>
        <v>0</v>
      </c>
      <c r="H4" s="1">
        <f t="shared" si="0"/>
        <v>0</v>
      </c>
      <c r="I4" s="1">
        <f t="shared" si="0"/>
        <v>0</v>
      </c>
      <c r="J4" s="1">
        <f t="shared" si="0"/>
        <v>3</v>
      </c>
      <c r="K4" s="1">
        <f t="shared" si="0"/>
        <v>9</v>
      </c>
      <c r="L4" s="1">
        <f t="shared" si="0"/>
        <v>12</v>
      </c>
      <c r="M4" s="1">
        <f t="shared" si="0"/>
        <v>0</v>
      </c>
      <c r="N4" s="1">
        <f t="shared" si="0"/>
        <v>0</v>
      </c>
      <c r="O4" s="1">
        <f t="shared" si="0"/>
        <v>6</v>
      </c>
      <c r="P4" s="1">
        <f>P3*P2</f>
        <v>0</v>
      </c>
      <c r="Q4" s="30">
        <f>R6-R5</f>
        <v>0</v>
      </c>
      <c r="T4" t="str">
        <f>CONCATENATE(T2,U2,V2,W2,X2,Y2)</f>
        <v>00110000001100110000100011110010010001</v>
      </c>
    </row>
    <row r="5" spans="1:25" x14ac:dyDescent="0.2">
      <c r="A5" s="36"/>
      <c r="Q5" s="21">
        <f>_xlfn.NUMBERVALUE(Q2)</f>
        <v>0</v>
      </c>
      <c r="R5">
        <f>SUM(D4:P4)</f>
        <v>30</v>
      </c>
    </row>
    <row r="6" spans="1:25" x14ac:dyDescent="0.2">
      <c r="A6" s="37" t="s">
        <v>27</v>
      </c>
      <c r="Q6">
        <f>IF(Q5=Q4,1,0)</f>
        <v>1</v>
      </c>
      <c r="R6">
        <f>CEILING(R5,10)</f>
        <v>30</v>
      </c>
    </row>
    <row r="7" spans="1:25" x14ac:dyDescent="0.2">
      <c r="A7" s="37" t="s">
        <v>59</v>
      </c>
      <c r="R7" s="29"/>
    </row>
    <row r="8" spans="1:25" x14ac:dyDescent="0.2">
      <c r="A8" s="36"/>
    </row>
    <row r="9" spans="1:25" x14ac:dyDescent="0.2">
      <c r="A9" s="37" t="s">
        <v>24</v>
      </c>
    </row>
    <row r="10" spans="1:25" ht="17" thickBot="1" x14ac:dyDescent="0.25">
      <c r="A10" s="38" t="s">
        <v>60</v>
      </c>
    </row>
    <row r="11" spans="1:25" x14ac:dyDescent="0.2">
      <c r="A11" s="32"/>
    </row>
    <row r="12" spans="1:25" x14ac:dyDescent="0.2">
      <c r="A12" s="39" t="str">
        <f>MID(A4,1,13)</f>
        <v>0000001940060</v>
      </c>
    </row>
    <row r="13" spans="1:25" x14ac:dyDescent="0.2">
      <c r="A13" s="32" t="str">
        <f>MID(A12,1,1)</f>
        <v>0</v>
      </c>
    </row>
    <row r="14" spans="1:25" x14ac:dyDescent="0.2">
      <c r="A14" s="32" t="str">
        <f>MID(A12,14-A7,A7)</f>
        <v>0060</v>
      </c>
    </row>
    <row r="15" spans="1:25" x14ac:dyDescent="0.2">
      <c r="A15" s="32" t="str">
        <f>CONCATENATE(A13,A14)</f>
        <v>00060</v>
      </c>
      <c r="B15" t="s">
        <v>61</v>
      </c>
    </row>
    <row r="16" spans="1:25" x14ac:dyDescent="0.2">
      <c r="A16" s="32" t="str">
        <f>MID(A12,2,12-A7)</f>
        <v>00000194</v>
      </c>
      <c r="B16" t="s">
        <v>62</v>
      </c>
    </row>
    <row r="17" spans="1:1" x14ac:dyDescent="0.2">
      <c r="A17" s="32"/>
    </row>
    <row r="18" spans="1:1" x14ac:dyDescent="0.2">
      <c r="A18" s="32"/>
    </row>
  </sheetData>
  <conditionalFormatting sqref="Q6">
    <cfRule type="iconSet" priority="1">
      <iconSet iconSet="3Symbols2">
        <cfvo type="percent" val="0"/>
        <cfvo type="num" val="0.5" gte="0"/>
        <cfvo type="num" val="1"/>
      </iconSet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tabSelected="1" zoomScale="99" zoomScaleNormal="115" zoomScalePageLayoutView="115" workbookViewId="0">
      <selection activeCell="D12" sqref="D12"/>
    </sheetView>
  </sheetViews>
  <sheetFormatPr baseColWidth="10" defaultColWidth="11" defaultRowHeight="16" x14ac:dyDescent="0.2"/>
  <cols>
    <col min="1" max="1" width="21.83203125" customWidth="1"/>
    <col min="2" max="2" width="26.33203125" style="1" customWidth="1"/>
    <col min="3" max="3" width="8.83203125" style="1" customWidth="1"/>
    <col min="4" max="4" width="7.1640625" style="1" bestFit="1" customWidth="1"/>
    <col min="5" max="5" width="5.1640625" style="1" customWidth="1"/>
    <col min="6" max="19" width="6.6640625" style="1" customWidth="1"/>
    <col min="20" max="21" width="6.5" customWidth="1"/>
    <col min="26" max="26" width="8.1640625" customWidth="1"/>
    <col min="27" max="27" width="6.5" customWidth="1"/>
  </cols>
  <sheetData>
    <row r="1" spans="1:19" ht="20" customHeight="1" x14ac:dyDescent="0.25">
      <c r="F1" s="2" t="s">
        <v>0</v>
      </c>
      <c r="G1" s="2" t="s">
        <v>1</v>
      </c>
      <c r="H1" s="2" t="s">
        <v>2</v>
      </c>
      <c r="I1" s="2" t="s">
        <v>3</v>
      </c>
      <c r="J1" s="2" t="s">
        <v>4</v>
      </c>
      <c r="K1" s="2" t="s">
        <v>5</v>
      </c>
      <c r="L1" s="2" t="s">
        <v>6</v>
      </c>
      <c r="M1" s="2" t="s">
        <v>7</v>
      </c>
      <c r="N1" s="2" t="s">
        <v>8</v>
      </c>
      <c r="O1" s="2" t="s">
        <v>9</v>
      </c>
      <c r="P1" s="2" t="s">
        <v>10</v>
      </c>
      <c r="Q1" s="2" t="s">
        <v>11</v>
      </c>
      <c r="R1" s="2" t="s">
        <v>12</v>
      </c>
      <c r="S1" s="2" t="s">
        <v>13</v>
      </c>
    </row>
    <row r="2" spans="1:19" ht="20" customHeight="1" thickBot="1" x14ac:dyDescent="0.25">
      <c r="F2" s="1">
        <v>3</v>
      </c>
      <c r="G2" s="1">
        <v>1</v>
      </c>
      <c r="H2" s="1">
        <v>3</v>
      </c>
      <c r="I2" s="1">
        <v>1</v>
      </c>
      <c r="J2" s="1">
        <v>3</v>
      </c>
      <c r="K2" s="1">
        <v>1</v>
      </c>
      <c r="L2" s="1">
        <v>3</v>
      </c>
      <c r="M2" s="1">
        <v>1</v>
      </c>
      <c r="N2" s="1">
        <v>3</v>
      </c>
      <c r="O2" s="1">
        <v>1</v>
      </c>
      <c r="P2" s="1">
        <v>3</v>
      </c>
      <c r="Q2" s="1">
        <v>1</v>
      </c>
      <c r="R2" s="1">
        <v>3</v>
      </c>
    </row>
    <row r="3" spans="1:19" ht="39" customHeight="1" thickBot="1" x14ac:dyDescent="0.3">
      <c r="A3" s="41" t="s">
        <v>22</v>
      </c>
      <c r="B3" s="42" t="str">
        <f>CONCATENATE(F3,G3,H3,I3,J3,K3,L3,M3,N3,O3,P3,Q3,R3,S3)</f>
        <v>08032089000017</v>
      </c>
      <c r="F3" s="7">
        <f t="shared" ref="F3:R3" si="0">IF(F4&gt;0,MID($A$9,F4,1),0)</f>
        <v>0</v>
      </c>
      <c r="G3" s="7" t="str">
        <f t="shared" si="0"/>
        <v>8</v>
      </c>
      <c r="H3" s="7" t="str">
        <f t="shared" si="0"/>
        <v>0</v>
      </c>
      <c r="I3" s="7" t="str">
        <f t="shared" si="0"/>
        <v>3</v>
      </c>
      <c r="J3" s="7" t="str">
        <f t="shared" si="0"/>
        <v>2</v>
      </c>
      <c r="K3" s="7" t="str">
        <f t="shared" si="0"/>
        <v>0</v>
      </c>
      <c r="L3" s="7" t="str">
        <f t="shared" si="0"/>
        <v>8</v>
      </c>
      <c r="M3" s="7" t="str">
        <f t="shared" si="0"/>
        <v>9</v>
      </c>
      <c r="N3" s="7" t="str">
        <f t="shared" si="0"/>
        <v>0</v>
      </c>
      <c r="O3" s="7" t="str">
        <f t="shared" si="0"/>
        <v>0</v>
      </c>
      <c r="P3" s="7" t="str">
        <f t="shared" si="0"/>
        <v>0</v>
      </c>
      <c r="Q3" s="7" t="str">
        <f t="shared" si="0"/>
        <v>0</v>
      </c>
      <c r="R3" s="7" t="str">
        <f t="shared" si="0"/>
        <v>1</v>
      </c>
      <c r="S3" s="8">
        <f>B8-B7</f>
        <v>7</v>
      </c>
    </row>
    <row r="4" spans="1:19" ht="20" customHeight="1" x14ac:dyDescent="0.2">
      <c r="F4" s="1">
        <f t="shared" ref="F4:P4" si="1">G4-1</f>
        <v>0</v>
      </c>
      <c r="G4" s="1">
        <f t="shared" si="1"/>
        <v>1</v>
      </c>
      <c r="H4" s="1">
        <f t="shared" si="1"/>
        <v>2</v>
      </c>
      <c r="I4" s="1">
        <f t="shared" si="1"/>
        <v>3</v>
      </c>
      <c r="J4" s="1">
        <f t="shared" si="1"/>
        <v>4</v>
      </c>
      <c r="K4" s="1">
        <f t="shared" si="1"/>
        <v>5</v>
      </c>
      <c r="L4" s="1">
        <f t="shared" si="1"/>
        <v>6</v>
      </c>
      <c r="M4" s="1">
        <f t="shared" si="1"/>
        <v>7</v>
      </c>
      <c r="N4" s="1">
        <f t="shared" si="1"/>
        <v>8</v>
      </c>
      <c r="O4" s="1">
        <f t="shared" si="1"/>
        <v>9</v>
      </c>
      <c r="P4" s="1">
        <f t="shared" si="1"/>
        <v>10</v>
      </c>
      <c r="Q4" s="1">
        <f>R4-1</f>
        <v>11</v>
      </c>
      <c r="R4" s="1">
        <f>B6</f>
        <v>12</v>
      </c>
    </row>
    <row r="5" spans="1:19" x14ac:dyDescent="0.2">
      <c r="A5" s="1"/>
      <c r="F5" s="1">
        <f t="shared" ref="F5:R5" si="2">F3*F2</f>
        <v>0</v>
      </c>
      <c r="G5" s="1">
        <f t="shared" si="2"/>
        <v>8</v>
      </c>
      <c r="H5" s="1">
        <f t="shared" si="2"/>
        <v>0</v>
      </c>
      <c r="I5" s="1">
        <f t="shared" si="2"/>
        <v>3</v>
      </c>
      <c r="J5" s="1">
        <f t="shared" si="2"/>
        <v>6</v>
      </c>
      <c r="K5" s="1">
        <f t="shared" si="2"/>
        <v>0</v>
      </c>
      <c r="L5" s="1">
        <f t="shared" si="2"/>
        <v>24</v>
      </c>
      <c r="M5" s="1">
        <f t="shared" si="2"/>
        <v>9</v>
      </c>
      <c r="N5" s="1">
        <f t="shared" si="2"/>
        <v>0</v>
      </c>
      <c r="O5" s="1">
        <f t="shared" si="2"/>
        <v>0</v>
      </c>
      <c r="P5" s="1">
        <f t="shared" si="2"/>
        <v>0</v>
      </c>
      <c r="Q5" s="1">
        <f t="shared" si="2"/>
        <v>0</v>
      </c>
      <c r="R5" s="1">
        <f t="shared" si="2"/>
        <v>3</v>
      </c>
    </row>
    <row r="6" spans="1:19" x14ac:dyDescent="0.2">
      <c r="A6" t="s">
        <v>68</v>
      </c>
      <c r="B6" s="1">
        <f>LEN(A9)</f>
        <v>12</v>
      </c>
    </row>
    <row r="7" spans="1:19" x14ac:dyDescent="0.2">
      <c r="A7" t="s">
        <v>14</v>
      </c>
      <c r="B7" s="1">
        <f>SUM(F5:R5)</f>
        <v>53</v>
      </c>
    </row>
    <row r="8" spans="1:19" ht="17" thickBot="1" x14ac:dyDescent="0.25">
      <c r="A8" t="s">
        <v>15</v>
      </c>
      <c r="B8" s="1">
        <f>CEILING(B7,10)</f>
        <v>60</v>
      </c>
    </row>
    <row r="9" spans="1:19" ht="25" thickBot="1" x14ac:dyDescent="0.35">
      <c r="A9" s="40" t="s">
        <v>69</v>
      </c>
      <c r="B9" s="9">
        <f>B8-B7</f>
        <v>7</v>
      </c>
    </row>
    <row r="10" spans="1:19" x14ac:dyDescent="0.2">
      <c r="A10" s="45" t="s">
        <v>70</v>
      </c>
      <c r="B10" s="46"/>
    </row>
    <row r="11" spans="1:19" ht="49" x14ac:dyDescent="0.25">
      <c r="A11" t="s">
        <v>24</v>
      </c>
      <c r="B11" s="11">
        <v>581987</v>
      </c>
      <c r="I11" s="5" t="s">
        <v>19</v>
      </c>
      <c r="J11" s="5" t="s">
        <v>25</v>
      </c>
      <c r="K11" s="1" t="s">
        <v>34</v>
      </c>
      <c r="L11" s="5" t="s">
        <v>26</v>
      </c>
      <c r="M11" s="1" t="s">
        <v>34</v>
      </c>
      <c r="O11" s="1" t="s">
        <v>16</v>
      </c>
    </row>
    <row r="12" spans="1:19" ht="26.25" customHeight="1" x14ac:dyDescent="0.25">
      <c r="A12" t="s">
        <v>27</v>
      </c>
      <c r="B12" s="11">
        <v>3</v>
      </c>
      <c r="I12" s="20">
        <v>0</v>
      </c>
      <c r="J12" s="20">
        <v>12</v>
      </c>
      <c r="K12" s="21">
        <v>40</v>
      </c>
      <c r="L12" s="20">
        <v>1</v>
      </c>
      <c r="M12" s="21">
        <v>4</v>
      </c>
      <c r="O12" s="1">
        <v>0</v>
      </c>
      <c r="P12" s="6" t="s">
        <v>31</v>
      </c>
    </row>
    <row r="13" spans="1:19" ht="21" x14ac:dyDescent="0.25">
      <c r="A13" t="s">
        <v>30</v>
      </c>
      <c r="B13" s="11">
        <v>1</v>
      </c>
      <c r="I13" s="20">
        <v>1</v>
      </c>
      <c r="J13" s="20">
        <v>11</v>
      </c>
      <c r="K13" s="21">
        <v>37</v>
      </c>
      <c r="L13" s="20">
        <v>2</v>
      </c>
      <c r="M13" s="21">
        <v>7</v>
      </c>
      <c r="O13" s="1">
        <v>1</v>
      </c>
      <c r="P13" s="6" t="s">
        <v>23</v>
      </c>
    </row>
    <row r="14" spans="1:19" ht="21" x14ac:dyDescent="0.25">
      <c r="A14" t="s">
        <v>28</v>
      </c>
      <c r="B14" s="11" t="str">
        <f>MID(B3,2,12-B12)</f>
        <v>803208900</v>
      </c>
      <c r="I14" s="20">
        <v>2</v>
      </c>
      <c r="J14" s="20">
        <v>10</v>
      </c>
      <c r="K14" s="21">
        <v>34</v>
      </c>
      <c r="L14" s="20">
        <v>3</v>
      </c>
      <c r="M14" s="21">
        <v>10</v>
      </c>
      <c r="O14" s="1">
        <v>2</v>
      </c>
      <c r="P14" s="6" t="s">
        <v>32</v>
      </c>
    </row>
    <row r="15" spans="1:19" ht="21" x14ac:dyDescent="0.25">
      <c r="A15" t="s">
        <v>29</v>
      </c>
      <c r="B15" s="11" t="str">
        <f>CONCATENATE(MID(B3,1,1),MID(B3,14-B12,B12))</f>
        <v>0001</v>
      </c>
      <c r="I15" s="20">
        <v>3</v>
      </c>
      <c r="J15" s="20">
        <v>9</v>
      </c>
      <c r="K15" s="21">
        <v>30</v>
      </c>
      <c r="L15" s="20">
        <v>4</v>
      </c>
      <c r="M15" s="21">
        <v>14</v>
      </c>
      <c r="O15" s="1">
        <v>3</v>
      </c>
      <c r="P15" s="6" t="s">
        <v>33</v>
      </c>
    </row>
    <row r="16" spans="1:19" x14ac:dyDescent="0.2">
      <c r="I16" s="20">
        <v>4</v>
      </c>
      <c r="J16" s="20">
        <v>8</v>
      </c>
      <c r="K16" s="21">
        <v>27</v>
      </c>
      <c r="L16" s="20">
        <v>5</v>
      </c>
      <c r="M16" s="21">
        <v>17</v>
      </c>
    </row>
    <row r="17" spans="1:13" x14ac:dyDescent="0.2">
      <c r="I17" s="20">
        <v>5</v>
      </c>
      <c r="J17" s="20">
        <v>7</v>
      </c>
      <c r="K17" s="21">
        <v>24</v>
      </c>
      <c r="L17" s="20">
        <v>6</v>
      </c>
      <c r="M17" s="21">
        <v>20</v>
      </c>
    </row>
    <row r="18" spans="1:13" ht="17" thickBot="1" x14ac:dyDescent="0.25">
      <c r="I18" s="20">
        <v>6</v>
      </c>
      <c r="J18" s="20">
        <v>6</v>
      </c>
      <c r="K18" s="21">
        <v>20</v>
      </c>
      <c r="L18" s="20">
        <v>7</v>
      </c>
      <c r="M18" s="21">
        <v>24</v>
      </c>
    </row>
    <row r="19" spans="1:13" ht="25" thickBot="1" x14ac:dyDescent="0.35">
      <c r="A19" s="12" t="str">
        <f>CONCATENATE("SGTIN-96:",B13,".",B14,".",B15,".",B11)</f>
        <v>SGTIN-96:1.803208900.0001.581987</v>
      </c>
      <c r="B19" s="13"/>
    </row>
    <row r="22" spans="1:13" x14ac:dyDescent="0.2">
      <c r="A22" t="s">
        <v>17</v>
      </c>
      <c r="B22" s="17" t="s">
        <v>18</v>
      </c>
    </row>
    <row r="23" spans="1:13" x14ac:dyDescent="0.2">
      <c r="A23" t="s">
        <v>16</v>
      </c>
      <c r="B23" s="4" t="str">
        <f>DEC2BIN(B13,3)</f>
        <v>001</v>
      </c>
    </row>
    <row r="24" spans="1:13" x14ac:dyDescent="0.2">
      <c r="A24" t="s">
        <v>19</v>
      </c>
      <c r="B24" s="18" t="str">
        <f>DEC2BIN(B12,3)</f>
        <v>011</v>
      </c>
    </row>
    <row r="25" spans="1:13" x14ac:dyDescent="0.2">
      <c r="A25" t="s">
        <v>20</v>
      </c>
      <c r="B25" s="4" t="str">
        <f>Dec2Bin!D2</f>
        <v>101111110111111111111011000100</v>
      </c>
    </row>
    <row r="26" spans="1:13" x14ac:dyDescent="0.2">
      <c r="A26" t="s">
        <v>21</v>
      </c>
      <c r="B26" s="4" t="str">
        <f>Dec2Bin!J2</f>
        <v>00000000000001</v>
      </c>
    </row>
    <row r="27" spans="1:13" x14ac:dyDescent="0.2">
      <c r="A27" t="s">
        <v>35</v>
      </c>
      <c r="B27" s="4" t="str">
        <f>Dec2Bin!Q1</f>
        <v>00000000000000000010001110000101100011</v>
      </c>
    </row>
    <row r="28" spans="1:13" x14ac:dyDescent="0.2">
      <c r="A28" t="s">
        <v>34</v>
      </c>
      <c r="B28" s="16">
        <f>LEN(B29)</f>
        <v>96</v>
      </c>
    </row>
    <row r="29" spans="1:13" x14ac:dyDescent="0.2">
      <c r="A29" t="s">
        <v>36</v>
      </c>
      <c r="B29" s="6" t="str">
        <f>CONCATENATE(B22,B23,B24,B25,B26,B27)</f>
        <v>001100000010111011111101111111111110110001000000000000000100000000000000000010001110000101100011</v>
      </c>
    </row>
    <row r="30" spans="1:13" x14ac:dyDescent="0.2">
      <c r="B30" s="6"/>
    </row>
    <row r="31" spans="1:13" ht="17" thickBot="1" x14ac:dyDescent="0.25">
      <c r="B31" s="6"/>
    </row>
    <row r="32" spans="1:13" ht="22" thickBot="1" x14ac:dyDescent="0.3">
      <c r="A32" s="12" t="s">
        <v>49</v>
      </c>
      <c r="B32" s="43" t="str">
        <f>CONCATENATE(C37,C38,C39,C40,C41,C42,C43,C44,C45,C46,C47,C48)</f>
        <v>302EFDFFEC4000400008E163</v>
      </c>
      <c r="C32" s="43"/>
      <c r="D32" s="43"/>
      <c r="E32" s="44"/>
    </row>
    <row r="34" spans="1:9" x14ac:dyDescent="0.2">
      <c r="B34" s="6"/>
    </row>
    <row r="35" spans="1:9" x14ac:dyDescent="0.2">
      <c r="B35" s="6"/>
      <c r="C35" s="6"/>
      <c r="D35" s="6"/>
      <c r="E35" s="6"/>
    </row>
    <row r="37" spans="1:9" x14ac:dyDescent="0.2">
      <c r="A37" t="s">
        <v>37</v>
      </c>
      <c r="B37" s="6" t="str">
        <f>MID(B29,1,8)</f>
        <v>00110000</v>
      </c>
      <c r="C37" s="1" t="str">
        <f>BIN2HEX(B37,2)</f>
        <v>30</v>
      </c>
      <c r="E37" s="33"/>
      <c r="F37" s="33"/>
      <c r="G37" s="33"/>
      <c r="H37" s="33"/>
      <c r="I37" s="33"/>
    </row>
    <row r="38" spans="1:9" x14ac:dyDescent="0.2">
      <c r="A38" t="s">
        <v>38</v>
      </c>
      <c r="B38" s="6" t="str">
        <f>MID(B29,9,8)</f>
        <v>00101110</v>
      </c>
      <c r="C38" s="1" t="str">
        <f t="shared" ref="C38:C48" si="3">BIN2HEX(B38,2)</f>
        <v>2E</v>
      </c>
    </row>
    <row r="39" spans="1:9" x14ac:dyDescent="0.2">
      <c r="A39" t="s">
        <v>39</v>
      </c>
      <c r="B39" s="6" t="str">
        <f>MID(B29,17,8)</f>
        <v>11111101</v>
      </c>
      <c r="C39" s="1" t="str">
        <f t="shared" si="3"/>
        <v>FD</v>
      </c>
    </row>
    <row r="40" spans="1:9" x14ac:dyDescent="0.2">
      <c r="A40" t="s">
        <v>40</v>
      </c>
      <c r="B40" s="6" t="str">
        <f>MID(B29,25,8)</f>
        <v>11111111</v>
      </c>
      <c r="C40" s="1" t="str">
        <f t="shared" si="3"/>
        <v>FF</v>
      </c>
      <c r="F40" s="19"/>
    </row>
    <row r="41" spans="1:9" x14ac:dyDescent="0.2">
      <c r="A41" t="s">
        <v>41</v>
      </c>
      <c r="B41" s="6" t="str">
        <f>MID(B29,33,8)</f>
        <v>11101100</v>
      </c>
      <c r="C41" s="1" t="str">
        <f t="shared" si="3"/>
        <v>EC</v>
      </c>
    </row>
    <row r="42" spans="1:9" x14ac:dyDescent="0.2">
      <c r="A42" t="s">
        <v>42</v>
      </c>
      <c r="B42" s="6" t="str">
        <f>MID(B29,41,8)</f>
        <v>01000000</v>
      </c>
      <c r="C42" s="1" t="str">
        <f t="shared" si="3"/>
        <v>40</v>
      </c>
    </row>
    <row r="43" spans="1:9" x14ac:dyDescent="0.2">
      <c r="A43" t="s">
        <v>43</v>
      </c>
      <c r="B43" s="6" t="str">
        <f>MID(B29,49,8)</f>
        <v>00000000</v>
      </c>
      <c r="C43" s="1" t="str">
        <f t="shared" si="3"/>
        <v>00</v>
      </c>
    </row>
    <row r="44" spans="1:9" x14ac:dyDescent="0.2">
      <c r="A44" t="s">
        <v>44</v>
      </c>
      <c r="B44" s="6" t="str">
        <f>MID(B29,57,8)</f>
        <v>01000000</v>
      </c>
      <c r="C44" s="1" t="str">
        <f t="shared" si="3"/>
        <v>40</v>
      </c>
    </row>
    <row r="45" spans="1:9" x14ac:dyDescent="0.2">
      <c r="A45" t="s">
        <v>45</v>
      </c>
      <c r="B45" s="6" t="str">
        <f>MID(B29,65,8)</f>
        <v>00000000</v>
      </c>
      <c r="C45" s="1" t="str">
        <f t="shared" si="3"/>
        <v>00</v>
      </c>
    </row>
    <row r="46" spans="1:9" x14ac:dyDescent="0.2">
      <c r="A46" t="s">
        <v>46</v>
      </c>
      <c r="B46" s="6" t="str">
        <f>MID(B29,73,8)</f>
        <v>00001000</v>
      </c>
      <c r="C46" s="1" t="str">
        <f t="shared" si="3"/>
        <v>08</v>
      </c>
    </row>
    <row r="47" spans="1:9" x14ac:dyDescent="0.2">
      <c r="A47" t="s">
        <v>47</v>
      </c>
      <c r="B47" s="6" t="str">
        <f>MID(B29,81,8)</f>
        <v>11100001</v>
      </c>
      <c r="C47" s="1" t="str">
        <f t="shared" si="3"/>
        <v>E1</v>
      </c>
    </row>
    <row r="48" spans="1:9" x14ac:dyDescent="0.2">
      <c r="A48" t="s">
        <v>48</v>
      </c>
      <c r="B48" s="6" t="str">
        <f>MID(B29,89,8)</f>
        <v>01100011</v>
      </c>
      <c r="C48" s="1" t="str">
        <f t="shared" si="3"/>
        <v>63</v>
      </c>
    </row>
  </sheetData>
  <mergeCells count="1">
    <mergeCell ref="B32:E32"/>
  </mergeCells>
  <dataValidations count="2">
    <dataValidation type="list" allowBlank="1" showInputMessage="1" showErrorMessage="1" sqref="B12">
      <formula1>$I$12:$I$18</formula1>
    </dataValidation>
    <dataValidation type="list" allowBlank="1" showInputMessage="1" showErrorMessage="1" sqref="B13">
      <formula1>$O$12:$O$15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zoomScale="85" zoomScaleNormal="85" zoomScalePageLayoutView="85" workbookViewId="0">
      <selection activeCell="Q4" sqref="Q4"/>
    </sheetView>
  </sheetViews>
  <sheetFormatPr baseColWidth="10" defaultColWidth="11" defaultRowHeight="16" x14ac:dyDescent="0.2"/>
  <cols>
    <col min="2" max="2" width="17.83203125" style="4" customWidth="1"/>
    <col min="3" max="3" width="12.33203125" customWidth="1"/>
  </cols>
  <sheetData>
    <row r="1" spans="1:17" x14ac:dyDescent="0.25">
      <c r="C1">
        <f>VLOOKUP('Calcolo EPC code'!B12,'Calcolo EPC code'!I12:M18,3,FALSE)</f>
        <v>30</v>
      </c>
      <c r="D1" t="str">
        <f>CONCATENATE(D44,D43,D42,D41,D40,D39,D38,D37,D36,D35,D34,D33,D32,D31,D30,D29,D28,D27,D26,D25,D24,D23,D22,D21,D20,D19,D18,D17,D16,D15,D14,D13,D12,D11,D10,D9,D8,D7,D6,D5,D4)</f>
        <v>00000000000101111110111111111111011000100</v>
      </c>
      <c r="I1">
        <f>VLOOKUP('Calcolo EPC code'!B12,'Calcolo EPC code'!I12:M18,5,FALSE)</f>
        <v>14</v>
      </c>
      <c r="J1" t="str">
        <f>CONCATENATE(J44,J43,J42,J41,J40,J39,J38,J37,J36,J35,J34,J33,J32,J31,J30,J29,J28,J27,J26,J25,J24,J23,J22,J21,J20,J19,J18,J17,J16,J15,J14,J13,J12,J11,J10,J9,J8,J7,J6,J5,J4)</f>
        <v>00000000000000000000000000000000000000001</v>
      </c>
      <c r="Q1" t="str">
        <f>CONCATENATE(Q41,Q40,Q39,Q38,Q37,Q36,Q35,Q34,Q33,Q32,Q31,Q30,Q29,Q28,Q27,Q26,Q25,Q24,Q23,Q22,Q21,Q20,Q19,Q18,Q17,Q16,Q15,Q14,Q13,Q12,Q11,Q10,Q9,Q8,Q7,Q6,Q5,Q4)</f>
        <v>00000000000000000010001110000101100011</v>
      </c>
    </row>
    <row r="2" spans="1:17" x14ac:dyDescent="0.25">
      <c r="D2" t="str">
        <f>MID(D1,41-C1+1,C1)</f>
        <v>101111110111111111111011000100</v>
      </c>
      <c r="J2" t="str">
        <f>MID(J1,41-I1+1,I1)</f>
        <v>00000000000001</v>
      </c>
    </row>
    <row r="4" spans="1:17" x14ac:dyDescent="0.25">
      <c r="A4">
        <v>0</v>
      </c>
      <c r="B4" s="4">
        <f>2^A4</f>
        <v>1</v>
      </c>
      <c r="C4" s="15" t="str">
        <f>'Calcolo EPC code'!B14</f>
        <v>803208900</v>
      </c>
      <c r="D4">
        <f>C4-2*C5</f>
        <v>0</v>
      </c>
      <c r="I4" s="15" t="str">
        <f>'Calcolo EPC code'!B15</f>
        <v>0001</v>
      </c>
      <c r="J4">
        <f>MOD(I4,2)</f>
        <v>1</v>
      </c>
      <c r="P4" s="14">
        <f>'Calcolo EPC code'!B11</f>
        <v>581987</v>
      </c>
      <c r="Q4">
        <f>MOD(P4,2)</f>
        <v>1</v>
      </c>
    </row>
    <row r="5" spans="1:17" x14ac:dyDescent="0.25">
      <c r="A5">
        <v>1</v>
      </c>
      <c r="B5" s="4">
        <f t="shared" ref="B5:B44" si="0">2^A5</f>
        <v>2</v>
      </c>
      <c r="C5">
        <f>ROUNDDOWN(C4/2,0)</f>
        <v>401604450</v>
      </c>
      <c r="D5">
        <f t="shared" ref="D5:D21" si="1">C5-2*C6</f>
        <v>0</v>
      </c>
      <c r="I5">
        <f>ROUNDDOWN(I4/2,0)</f>
        <v>0</v>
      </c>
      <c r="J5">
        <f t="shared" ref="J5:J44" si="2">MOD(I5,2)</f>
        <v>0</v>
      </c>
      <c r="P5">
        <f>ROUNDDOWN(P4/2,0)</f>
        <v>290993</v>
      </c>
      <c r="Q5">
        <f t="shared" ref="Q5:Q41" si="3">MOD(P5,2)</f>
        <v>1</v>
      </c>
    </row>
    <row r="6" spans="1:17" x14ac:dyDescent="0.25">
      <c r="A6">
        <v>2</v>
      </c>
      <c r="B6" s="4">
        <f t="shared" si="0"/>
        <v>4</v>
      </c>
      <c r="C6">
        <f t="shared" ref="C6:C44" si="4">ROUNDDOWN(C5/2,0)</f>
        <v>200802225</v>
      </c>
      <c r="D6">
        <f t="shared" si="1"/>
        <v>1</v>
      </c>
      <c r="I6">
        <f t="shared" ref="I6:I44" si="5">ROUNDDOWN(I5/2,0)</f>
        <v>0</v>
      </c>
      <c r="J6">
        <f t="shared" si="2"/>
        <v>0</v>
      </c>
      <c r="P6">
        <f t="shared" ref="P6:P41" si="6">ROUNDDOWN(P5/2,0)</f>
        <v>145496</v>
      </c>
      <c r="Q6">
        <f t="shared" si="3"/>
        <v>0</v>
      </c>
    </row>
    <row r="7" spans="1:17" x14ac:dyDescent="0.25">
      <c r="A7">
        <v>3</v>
      </c>
      <c r="B7" s="4">
        <f t="shared" si="0"/>
        <v>8</v>
      </c>
      <c r="C7">
        <f t="shared" si="4"/>
        <v>100401112</v>
      </c>
      <c r="D7">
        <f t="shared" si="1"/>
        <v>0</v>
      </c>
      <c r="I7">
        <f t="shared" si="5"/>
        <v>0</v>
      </c>
      <c r="J7">
        <f t="shared" si="2"/>
        <v>0</v>
      </c>
      <c r="P7">
        <f t="shared" si="6"/>
        <v>72748</v>
      </c>
      <c r="Q7">
        <f t="shared" si="3"/>
        <v>0</v>
      </c>
    </row>
    <row r="8" spans="1:17" x14ac:dyDescent="0.25">
      <c r="A8">
        <v>4</v>
      </c>
      <c r="B8" s="4">
        <f t="shared" si="0"/>
        <v>16</v>
      </c>
      <c r="C8">
        <f t="shared" si="4"/>
        <v>50200556</v>
      </c>
      <c r="D8">
        <f t="shared" si="1"/>
        <v>0</v>
      </c>
      <c r="I8">
        <f t="shared" si="5"/>
        <v>0</v>
      </c>
      <c r="J8">
        <f t="shared" si="2"/>
        <v>0</v>
      </c>
      <c r="P8">
        <f t="shared" si="6"/>
        <v>36374</v>
      </c>
      <c r="Q8">
        <f t="shared" si="3"/>
        <v>0</v>
      </c>
    </row>
    <row r="9" spans="1:17" x14ac:dyDescent="0.25">
      <c r="A9">
        <v>5</v>
      </c>
      <c r="B9" s="4">
        <f t="shared" si="0"/>
        <v>32</v>
      </c>
      <c r="C9">
        <f t="shared" si="4"/>
        <v>25100278</v>
      </c>
      <c r="D9">
        <f t="shared" si="1"/>
        <v>0</v>
      </c>
      <c r="I9">
        <f t="shared" si="5"/>
        <v>0</v>
      </c>
      <c r="J9">
        <f t="shared" si="2"/>
        <v>0</v>
      </c>
      <c r="P9">
        <f t="shared" si="6"/>
        <v>18187</v>
      </c>
      <c r="Q9">
        <f t="shared" si="3"/>
        <v>1</v>
      </c>
    </row>
    <row r="10" spans="1:17" x14ac:dyDescent="0.25">
      <c r="A10">
        <v>6</v>
      </c>
      <c r="B10" s="4">
        <f t="shared" si="0"/>
        <v>64</v>
      </c>
      <c r="C10">
        <f t="shared" si="4"/>
        <v>12550139</v>
      </c>
      <c r="D10">
        <f t="shared" si="1"/>
        <v>1</v>
      </c>
      <c r="I10">
        <f t="shared" si="5"/>
        <v>0</v>
      </c>
      <c r="J10">
        <f t="shared" si="2"/>
        <v>0</v>
      </c>
      <c r="P10">
        <f t="shared" si="6"/>
        <v>9093</v>
      </c>
      <c r="Q10">
        <f t="shared" si="3"/>
        <v>1</v>
      </c>
    </row>
    <row r="11" spans="1:17" x14ac:dyDescent="0.25">
      <c r="A11">
        <v>7</v>
      </c>
      <c r="B11" s="4">
        <f t="shared" si="0"/>
        <v>128</v>
      </c>
      <c r="C11">
        <f t="shared" si="4"/>
        <v>6275069</v>
      </c>
      <c r="D11">
        <f t="shared" si="1"/>
        <v>1</v>
      </c>
      <c r="I11">
        <f t="shared" si="5"/>
        <v>0</v>
      </c>
      <c r="J11">
        <f t="shared" si="2"/>
        <v>0</v>
      </c>
      <c r="P11">
        <f t="shared" si="6"/>
        <v>4546</v>
      </c>
      <c r="Q11">
        <f t="shared" si="3"/>
        <v>0</v>
      </c>
    </row>
    <row r="12" spans="1:17" x14ac:dyDescent="0.25">
      <c r="A12">
        <v>8</v>
      </c>
      <c r="B12" s="4">
        <f t="shared" si="0"/>
        <v>256</v>
      </c>
      <c r="C12">
        <f t="shared" si="4"/>
        <v>3137534</v>
      </c>
      <c r="D12">
        <f t="shared" si="1"/>
        <v>0</v>
      </c>
      <c r="I12">
        <f t="shared" si="5"/>
        <v>0</v>
      </c>
      <c r="J12">
        <f t="shared" si="2"/>
        <v>0</v>
      </c>
      <c r="P12">
        <f t="shared" si="6"/>
        <v>2273</v>
      </c>
      <c r="Q12">
        <f t="shared" si="3"/>
        <v>1</v>
      </c>
    </row>
    <row r="13" spans="1:17" x14ac:dyDescent="0.25">
      <c r="A13">
        <v>9</v>
      </c>
      <c r="B13" s="4">
        <f t="shared" si="0"/>
        <v>512</v>
      </c>
      <c r="C13">
        <f t="shared" si="4"/>
        <v>1568767</v>
      </c>
      <c r="D13">
        <f t="shared" si="1"/>
        <v>1</v>
      </c>
      <c r="I13">
        <f t="shared" si="5"/>
        <v>0</v>
      </c>
      <c r="J13">
        <f t="shared" si="2"/>
        <v>0</v>
      </c>
      <c r="P13">
        <f t="shared" si="6"/>
        <v>1136</v>
      </c>
      <c r="Q13">
        <f t="shared" si="3"/>
        <v>0</v>
      </c>
    </row>
    <row r="14" spans="1:17" x14ac:dyDescent="0.25">
      <c r="A14">
        <v>10</v>
      </c>
      <c r="B14" s="4">
        <f t="shared" si="0"/>
        <v>1024</v>
      </c>
      <c r="C14">
        <f t="shared" si="4"/>
        <v>784383</v>
      </c>
      <c r="D14">
        <f t="shared" si="1"/>
        <v>1</v>
      </c>
      <c r="I14">
        <f t="shared" si="5"/>
        <v>0</v>
      </c>
      <c r="J14">
        <f t="shared" si="2"/>
        <v>0</v>
      </c>
      <c r="P14">
        <f t="shared" si="6"/>
        <v>568</v>
      </c>
      <c r="Q14">
        <f t="shared" si="3"/>
        <v>0</v>
      </c>
    </row>
    <row r="15" spans="1:17" x14ac:dyDescent="0.25">
      <c r="A15">
        <v>11</v>
      </c>
      <c r="B15" s="4">
        <f t="shared" si="0"/>
        <v>2048</v>
      </c>
      <c r="C15">
        <f t="shared" si="4"/>
        <v>392191</v>
      </c>
      <c r="D15">
        <f t="shared" si="1"/>
        <v>1</v>
      </c>
      <c r="I15">
        <f t="shared" si="5"/>
        <v>0</v>
      </c>
      <c r="J15">
        <f t="shared" si="2"/>
        <v>0</v>
      </c>
      <c r="P15">
        <f t="shared" si="6"/>
        <v>284</v>
      </c>
      <c r="Q15">
        <f t="shared" si="3"/>
        <v>0</v>
      </c>
    </row>
    <row r="16" spans="1:17" x14ac:dyDescent="0.25">
      <c r="A16">
        <v>12</v>
      </c>
      <c r="B16" s="4">
        <f t="shared" si="0"/>
        <v>4096</v>
      </c>
      <c r="C16">
        <f t="shared" si="4"/>
        <v>196095</v>
      </c>
      <c r="D16">
        <f t="shared" si="1"/>
        <v>1</v>
      </c>
      <c r="I16">
        <f t="shared" si="5"/>
        <v>0</v>
      </c>
      <c r="J16">
        <f t="shared" si="2"/>
        <v>0</v>
      </c>
      <c r="P16">
        <f t="shared" si="6"/>
        <v>142</v>
      </c>
      <c r="Q16">
        <f t="shared" si="3"/>
        <v>0</v>
      </c>
    </row>
    <row r="17" spans="1:17" x14ac:dyDescent="0.25">
      <c r="A17">
        <v>13</v>
      </c>
      <c r="B17" s="4">
        <f t="shared" si="0"/>
        <v>8192</v>
      </c>
      <c r="C17">
        <f t="shared" si="4"/>
        <v>98047</v>
      </c>
      <c r="D17">
        <f t="shared" si="1"/>
        <v>1</v>
      </c>
      <c r="I17">
        <f t="shared" si="5"/>
        <v>0</v>
      </c>
      <c r="J17">
        <f t="shared" si="2"/>
        <v>0</v>
      </c>
      <c r="P17">
        <f t="shared" si="6"/>
        <v>71</v>
      </c>
      <c r="Q17">
        <f t="shared" si="3"/>
        <v>1</v>
      </c>
    </row>
    <row r="18" spans="1:17" x14ac:dyDescent="0.25">
      <c r="A18">
        <v>14</v>
      </c>
      <c r="B18" s="4">
        <f t="shared" si="0"/>
        <v>16384</v>
      </c>
      <c r="C18">
        <f t="shared" si="4"/>
        <v>49023</v>
      </c>
      <c r="D18">
        <f t="shared" si="1"/>
        <v>1</v>
      </c>
      <c r="I18">
        <f t="shared" si="5"/>
        <v>0</v>
      </c>
      <c r="J18">
        <f t="shared" si="2"/>
        <v>0</v>
      </c>
      <c r="P18">
        <f t="shared" si="6"/>
        <v>35</v>
      </c>
      <c r="Q18">
        <f t="shared" si="3"/>
        <v>1</v>
      </c>
    </row>
    <row r="19" spans="1:17" x14ac:dyDescent="0.25">
      <c r="A19">
        <v>15</v>
      </c>
      <c r="B19" s="4">
        <f t="shared" si="0"/>
        <v>32768</v>
      </c>
      <c r="C19">
        <f t="shared" si="4"/>
        <v>24511</v>
      </c>
      <c r="D19">
        <f t="shared" si="1"/>
        <v>1</v>
      </c>
      <c r="I19">
        <f t="shared" si="5"/>
        <v>0</v>
      </c>
      <c r="J19">
        <f t="shared" si="2"/>
        <v>0</v>
      </c>
      <c r="P19">
        <f t="shared" si="6"/>
        <v>17</v>
      </c>
      <c r="Q19">
        <f t="shared" si="3"/>
        <v>1</v>
      </c>
    </row>
    <row r="20" spans="1:17" x14ac:dyDescent="0.25">
      <c r="A20">
        <v>16</v>
      </c>
      <c r="B20" s="4">
        <f t="shared" si="0"/>
        <v>65536</v>
      </c>
      <c r="C20">
        <f t="shared" si="4"/>
        <v>12255</v>
      </c>
      <c r="D20">
        <f t="shared" si="1"/>
        <v>1</v>
      </c>
      <c r="I20">
        <f t="shared" si="5"/>
        <v>0</v>
      </c>
      <c r="J20">
        <f t="shared" si="2"/>
        <v>0</v>
      </c>
      <c r="P20">
        <f t="shared" si="6"/>
        <v>8</v>
      </c>
      <c r="Q20">
        <f t="shared" si="3"/>
        <v>0</v>
      </c>
    </row>
    <row r="21" spans="1:17" x14ac:dyDescent="0.25">
      <c r="A21">
        <v>17</v>
      </c>
      <c r="B21" s="4">
        <f t="shared" si="0"/>
        <v>131072</v>
      </c>
      <c r="C21">
        <f t="shared" si="4"/>
        <v>6127</v>
      </c>
      <c r="D21">
        <f t="shared" si="1"/>
        <v>1</v>
      </c>
      <c r="I21">
        <f t="shared" si="5"/>
        <v>0</v>
      </c>
      <c r="J21">
        <f t="shared" si="2"/>
        <v>0</v>
      </c>
      <c r="P21">
        <f t="shared" si="6"/>
        <v>4</v>
      </c>
      <c r="Q21">
        <f t="shared" si="3"/>
        <v>0</v>
      </c>
    </row>
    <row r="22" spans="1:17" x14ac:dyDescent="0.25">
      <c r="A22">
        <v>18</v>
      </c>
      <c r="B22" s="4">
        <f t="shared" si="0"/>
        <v>262144</v>
      </c>
      <c r="C22">
        <f t="shared" si="4"/>
        <v>3063</v>
      </c>
      <c r="D22">
        <f t="shared" ref="D22:D44" si="7">MOD(C22,2)</f>
        <v>1</v>
      </c>
      <c r="I22">
        <f t="shared" si="5"/>
        <v>0</v>
      </c>
      <c r="J22">
        <f t="shared" si="2"/>
        <v>0</v>
      </c>
      <c r="P22">
        <f t="shared" si="6"/>
        <v>2</v>
      </c>
      <c r="Q22">
        <f t="shared" si="3"/>
        <v>0</v>
      </c>
    </row>
    <row r="23" spans="1:17" x14ac:dyDescent="0.25">
      <c r="A23">
        <v>19</v>
      </c>
      <c r="B23" s="4">
        <f t="shared" si="0"/>
        <v>524288</v>
      </c>
      <c r="C23">
        <f t="shared" si="4"/>
        <v>1531</v>
      </c>
      <c r="D23">
        <f t="shared" si="7"/>
        <v>1</v>
      </c>
      <c r="I23">
        <f t="shared" si="5"/>
        <v>0</v>
      </c>
      <c r="J23">
        <f t="shared" si="2"/>
        <v>0</v>
      </c>
      <c r="P23">
        <f t="shared" si="6"/>
        <v>1</v>
      </c>
      <c r="Q23">
        <f t="shared" si="3"/>
        <v>1</v>
      </c>
    </row>
    <row r="24" spans="1:17" x14ac:dyDescent="0.25">
      <c r="A24">
        <v>20</v>
      </c>
      <c r="B24" s="4">
        <f t="shared" si="0"/>
        <v>1048576</v>
      </c>
      <c r="C24">
        <f t="shared" si="4"/>
        <v>765</v>
      </c>
      <c r="D24">
        <f t="shared" si="7"/>
        <v>1</v>
      </c>
      <c r="I24">
        <f t="shared" si="5"/>
        <v>0</v>
      </c>
      <c r="J24">
        <f t="shared" si="2"/>
        <v>0</v>
      </c>
      <c r="P24">
        <f t="shared" si="6"/>
        <v>0</v>
      </c>
      <c r="Q24">
        <f t="shared" si="3"/>
        <v>0</v>
      </c>
    </row>
    <row r="25" spans="1:17" x14ac:dyDescent="0.25">
      <c r="A25">
        <v>21</v>
      </c>
      <c r="B25" s="4">
        <f t="shared" si="0"/>
        <v>2097152</v>
      </c>
      <c r="C25">
        <f t="shared" si="4"/>
        <v>382</v>
      </c>
      <c r="D25">
        <f t="shared" si="7"/>
        <v>0</v>
      </c>
      <c r="I25">
        <f t="shared" si="5"/>
        <v>0</v>
      </c>
      <c r="J25">
        <f t="shared" si="2"/>
        <v>0</v>
      </c>
      <c r="P25">
        <f t="shared" si="6"/>
        <v>0</v>
      </c>
      <c r="Q25">
        <f t="shared" si="3"/>
        <v>0</v>
      </c>
    </row>
    <row r="26" spans="1:17" x14ac:dyDescent="0.25">
      <c r="A26">
        <v>22</v>
      </c>
      <c r="B26" s="4">
        <f t="shared" si="0"/>
        <v>4194304</v>
      </c>
      <c r="C26">
        <f t="shared" si="4"/>
        <v>191</v>
      </c>
      <c r="D26">
        <f t="shared" si="7"/>
        <v>1</v>
      </c>
      <c r="I26">
        <f t="shared" si="5"/>
        <v>0</v>
      </c>
      <c r="J26">
        <f t="shared" si="2"/>
        <v>0</v>
      </c>
      <c r="P26">
        <f t="shared" si="6"/>
        <v>0</v>
      </c>
      <c r="Q26">
        <f t="shared" si="3"/>
        <v>0</v>
      </c>
    </row>
    <row r="27" spans="1:17" x14ac:dyDescent="0.25">
      <c r="A27">
        <v>23</v>
      </c>
      <c r="B27" s="4">
        <f t="shared" si="0"/>
        <v>8388608</v>
      </c>
      <c r="C27">
        <f t="shared" si="4"/>
        <v>95</v>
      </c>
      <c r="D27">
        <f t="shared" si="7"/>
        <v>1</v>
      </c>
      <c r="I27">
        <f t="shared" si="5"/>
        <v>0</v>
      </c>
      <c r="J27">
        <f t="shared" si="2"/>
        <v>0</v>
      </c>
      <c r="P27">
        <f t="shared" si="6"/>
        <v>0</v>
      </c>
      <c r="Q27">
        <f t="shared" si="3"/>
        <v>0</v>
      </c>
    </row>
    <row r="28" spans="1:17" x14ac:dyDescent="0.25">
      <c r="A28">
        <v>24</v>
      </c>
      <c r="B28" s="4">
        <f t="shared" si="0"/>
        <v>16777216</v>
      </c>
      <c r="C28">
        <f t="shared" si="4"/>
        <v>47</v>
      </c>
      <c r="D28">
        <f t="shared" si="7"/>
        <v>1</v>
      </c>
      <c r="I28">
        <f t="shared" si="5"/>
        <v>0</v>
      </c>
      <c r="J28">
        <f t="shared" si="2"/>
        <v>0</v>
      </c>
      <c r="P28">
        <f t="shared" si="6"/>
        <v>0</v>
      </c>
      <c r="Q28">
        <f t="shared" si="3"/>
        <v>0</v>
      </c>
    </row>
    <row r="29" spans="1:17" x14ac:dyDescent="0.25">
      <c r="A29">
        <v>25</v>
      </c>
      <c r="B29" s="4">
        <f t="shared" si="0"/>
        <v>33554432</v>
      </c>
      <c r="C29">
        <f t="shared" si="4"/>
        <v>23</v>
      </c>
      <c r="D29">
        <f t="shared" si="7"/>
        <v>1</v>
      </c>
      <c r="I29">
        <f t="shared" si="5"/>
        <v>0</v>
      </c>
      <c r="J29">
        <f t="shared" si="2"/>
        <v>0</v>
      </c>
      <c r="P29">
        <f t="shared" si="6"/>
        <v>0</v>
      </c>
      <c r="Q29">
        <f t="shared" si="3"/>
        <v>0</v>
      </c>
    </row>
    <row r="30" spans="1:17" x14ac:dyDescent="0.25">
      <c r="A30">
        <v>26</v>
      </c>
      <c r="B30" s="4">
        <f t="shared" si="0"/>
        <v>67108864</v>
      </c>
      <c r="C30">
        <f t="shared" si="4"/>
        <v>11</v>
      </c>
      <c r="D30">
        <f t="shared" si="7"/>
        <v>1</v>
      </c>
      <c r="I30">
        <f t="shared" si="5"/>
        <v>0</v>
      </c>
      <c r="J30">
        <f t="shared" si="2"/>
        <v>0</v>
      </c>
      <c r="P30">
        <f t="shared" si="6"/>
        <v>0</v>
      </c>
      <c r="Q30">
        <f t="shared" si="3"/>
        <v>0</v>
      </c>
    </row>
    <row r="31" spans="1:17" x14ac:dyDescent="0.25">
      <c r="A31">
        <v>27</v>
      </c>
      <c r="B31" s="4">
        <f t="shared" si="0"/>
        <v>134217728</v>
      </c>
      <c r="C31">
        <f t="shared" si="4"/>
        <v>5</v>
      </c>
      <c r="D31">
        <f t="shared" si="7"/>
        <v>1</v>
      </c>
      <c r="I31">
        <f t="shared" si="5"/>
        <v>0</v>
      </c>
      <c r="J31">
        <f t="shared" si="2"/>
        <v>0</v>
      </c>
      <c r="P31">
        <f t="shared" si="6"/>
        <v>0</v>
      </c>
      <c r="Q31">
        <f t="shared" si="3"/>
        <v>0</v>
      </c>
    </row>
    <row r="32" spans="1:17" x14ac:dyDescent="0.25">
      <c r="A32">
        <v>28</v>
      </c>
      <c r="B32" s="4">
        <f t="shared" si="0"/>
        <v>268435456</v>
      </c>
      <c r="C32">
        <f t="shared" si="4"/>
        <v>2</v>
      </c>
      <c r="D32">
        <f t="shared" si="7"/>
        <v>0</v>
      </c>
      <c r="I32">
        <f t="shared" si="5"/>
        <v>0</v>
      </c>
      <c r="J32">
        <f t="shared" si="2"/>
        <v>0</v>
      </c>
      <c r="P32">
        <f t="shared" si="6"/>
        <v>0</v>
      </c>
      <c r="Q32">
        <f t="shared" si="3"/>
        <v>0</v>
      </c>
    </row>
    <row r="33" spans="1:17" x14ac:dyDescent="0.25">
      <c r="A33">
        <v>29</v>
      </c>
      <c r="B33" s="4">
        <f t="shared" si="0"/>
        <v>536870912</v>
      </c>
      <c r="C33">
        <f t="shared" si="4"/>
        <v>1</v>
      </c>
      <c r="D33">
        <f t="shared" si="7"/>
        <v>1</v>
      </c>
      <c r="I33">
        <f t="shared" si="5"/>
        <v>0</v>
      </c>
      <c r="J33">
        <f t="shared" si="2"/>
        <v>0</v>
      </c>
      <c r="P33">
        <f t="shared" si="6"/>
        <v>0</v>
      </c>
      <c r="Q33">
        <f t="shared" si="3"/>
        <v>0</v>
      </c>
    </row>
    <row r="34" spans="1:17" x14ac:dyDescent="0.25">
      <c r="A34">
        <v>30</v>
      </c>
      <c r="B34" s="4">
        <f t="shared" si="0"/>
        <v>1073741824</v>
      </c>
      <c r="C34">
        <f t="shared" si="4"/>
        <v>0</v>
      </c>
      <c r="D34">
        <f t="shared" si="7"/>
        <v>0</v>
      </c>
      <c r="I34">
        <f t="shared" si="5"/>
        <v>0</v>
      </c>
      <c r="J34">
        <f t="shared" si="2"/>
        <v>0</v>
      </c>
      <c r="P34">
        <f t="shared" si="6"/>
        <v>0</v>
      </c>
      <c r="Q34">
        <f t="shared" si="3"/>
        <v>0</v>
      </c>
    </row>
    <row r="35" spans="1:17" x14ac:dyDescent="0.25">
      <c r="A35">
        <v>31</v>
      </c>
      <c r="B35" s="4">
        <f t="shared" si="0"/>
        <v>2147483648</v>
      </c>
      <c r="C35">
        <f t="shared" si="4"/>
        <v>0</v>
      </c>
      <c r="D35">
        <f t="shared" si="7"/>
        <v>0</v>
      </c>
      <c r="I35">
        <f t="shared" si="5"/>
        <v>0</v>
      </c>
      <c r="J35">
        <f t="shared" si="2"/>
        <v>0</v>
      </c>
      <c r="P35">
        <f t="shared" si="6"/>
        <v>0</v>
      </c>
      <c r="Q35">
        <f t="shared" si="3"/>
        <v>0</v>
      </c>
    </row>
    <row r="36" spans="1:17" x14ac:dyDescent="0.25">
      <c r="A36">
        <v>32</v>
      </c>
      <c r="B36" s="4">
        <f t="shared" si="0"/>
        <v>4294967296</v>
      </c>
      <c r="C36">
        <f t="shared" si="4"/>
        <v>0</v>
      </c>
      <c r="D36">
        <f t="shared" si="7"/>
        <v>0</v>
      </c>
      <c r="I36">
        <f t="shared" si="5"/>
        <v>0</v>
      </c>
      <c r="J36">
        <f t="shared" si="2"/>
        <v>0</v>
      </c>
      <c r="P36">
        <f t="shared" si="6"/>
        <v>0</v>
      </c>
      <c r="Q36">
        <f t="shared" si="3"/>
        <v>0</v>
      </c>
    </row>
    <row r="37" spans="1:17" x14ac:dyDescent="0.25">
      <c r="A37">
        <v>33</v>
      </c>
      <c r="B37" s="4">
        <f t="shared" si="0"/>
        <v>8589934592</v>
      </c>
      <c r="C37">
        <f t="shared" si="4"/>
        <v>0</v>
      </c>
      <c r="D37">
        <f t="shared" si="7"/>
        <v>0</v>
      </c>
      <c r="I37">
        <f t="shared" si="5"/>
        <v>0</v>
      </c>
      <c r="J37">
        <f t="shared" si="2"/>
        <v>0</v>
      </c>
      <c r="P37">
        <f t="shared" si="6"/>
        <v>0</v>
      </c>
      <c r="Q37">
        <f t="shared" si="3"/>
        <v>0</v>
      </c>
    </row>
    <row r="38" spans="1:17" x14ac:dyDescent="0.25">
      <c r="A38">
        <v>34</v>
      </c>
      <c r="B38" s="4">
        <f t="shared" si="0"/>
        <v>17179869184</v>
      </c>
      <c r="C38">
        <f t="shared" si="4"/>
        <v>0</v>
      </c>
      <c r="D38">
        <f t="shared" si="7"/>
        <v>0</v>
      </c>
      <c r="I38">
        <f t="shared" si="5"/>
        <v>0</v>
      </c>
      <c r="J38">
        <f t="shared" si="2"/>
        <v>0</v>
      </c>
      <c r="P38">
        <f t="shared" si="6"/>
        <v>0</v>
      </c>
      <c r="Q38">
        <f t="shared" si="3"/>
        <v>0</v>
      </c>
    </row>
    <row r="39" spans="1:17" x14ac:dyDescent="0.2">
      <c r="A39">
        <v>35</v>
      </c>
      <c r="B39" s="4">
        <f t="shared" si="0"/>
        <v>34359738368</v>
      </c>
      <c r="C39">
        <f t="shared" si="4"/>
        <v>0</v>
      </c>
      <c r="D39">
        <f t="shared" si="7"/>
        <v>0</v>
      </c>
      <c r="I39">
        <f t="shared" si="5"/>
        <v>0</v>
      </c>
      <c r="J39">
        <f t="shared" si="2"/>
        <v>0</v>
      </c>
      <c r="P39">
        <f t="shared" si="6"/>
        <v>0</v>
      </c>
      <c r="Q39">
        <f t="shared" si="3"/>
        <v>0</v>
      </c>
    </row>
    <row r="40" spans="1:17" x14ac:dyDescent="0.2">
      <c r="A40">
        <v>36</v>
      </c>
      <c r="B40" s="4">
        <f t="shared" si="0"/>
        <v>68719476736</v>
      </c>
      <c r="C40">
        <f t="shared" si="4"/>
        <v>0</v>
      </c>
      <c r="D40">
        <f t="shared" si="7"/>
        <v>0</v>
      </c>
      <c r="I40">
        <f t="shared" si="5"/>
        <v>0</v>
      </c>
      <c r="J40">
        <f t="shared" si="2"/>
        <v>0</v>
      </c>
      <c r="P40">
        <f t="shared" si="6"/>
        <v>0</v>
      </c>
      <c r="Q40">
        <f t="shared" si="3"/>
        <v>0</v>
      </c>
    </row>
    <row r="41" spans="1:17" x14ac:dyDescent="0.2">
      <c r="A41">
        <v>37</v>
      </c>
      <c r="B41" s="16">
        <f t="shared" si="0"/>
        <v>137438953472</v>
      </c>
      <c r="C41">
        <f t="shared" si="4"/>
        <v>0</v>
      </c>
      <c r="D41">
        <f t="shared" si="7"/>
        <v>0</v>
      </c>
      <c r="I41">
        <f t="shared" si="5"/>
        <v>0</v>
      </c>
      <c r="J41">
        <f t="shared" si="2"/>
        <v>0</v>
      </c>
      <c r="P41">
        <f t="shared" si="6"/>
        <v>0</v>
      </c>
      <c r="Q41">
        <f t="shared" si="3"/>
        <v>0</v>
      </c>
    </row>
    <row r="42" spans="1:17" x14ac:dyDescent="0.2">
      <c r="A42">
        <v>38</v>
      </c>
      <c r="B42" s="16">
        <f t="shared" si="0"/>
        <v>274877906944</v>
      </c>
      <c r="C42">
        <f t="shared" si="4"/>
        <v>0</v>
      </c>
      <c r="D42">
        <f t="shared" si="7"/>
        <v>0</v>
      </c>
      <c r="I42">
        <f t="shared" si="5"/>
        <v>0</v>
      </c>
      <c r="J42">
        <f t="shared" si="2"/>
        <v>0</v>
      </c>
    </row>
    <row r="43" spans="1:17" x14ac:dyDescent="0.2">
      <c r="A43">
        <v>39</v>
      </c>
      <c r="B43" s="16">
        <f t="shared" si="0"/>
        <v>549755813888</v>
      </c>
      <c r="C43">
        <f t="shared" si="4"/>
        <v>0</v>
      </c>
      <c r="D43">
        <f t="shared" si="7"/>
        <v>0</v>
      </c>
      <c r="I43">
        <f t="shared" si="5"/>
        <v>0</v>
      </c>
      <c r="J43">
        <f t="shared" si="2"/>
        <v>0</v>
      </c>
    </row>
    <row r="44" spans="1:17" x14ac:dyDescent="0.2">
      <c r="A44">
        <v>40</v>
      </c>
      <c r="B44" s="16">
        <f t="shared" si="0"/>
        <v>1099511627776</v>
      </c>
      <c r="C44">
        <f t="shared" si="4"/>
        <v>0</v>
      </c>
      <c r="D44">
        <f t="shared" si="7"/>
        <v>0</v>
      </c>
      <c r="I44">
        <f t="shared" si="5"/>
        <v>0</v>
      </c>
      <c r="J44">
        <f t="shared" si="2"/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topLeftCell="B18" zoomScale="190" zoomScaleNormal="55" zoomScalePageLayoutView="55" workbookViewId="0">
      <selection activeCell="M14" sqref="M14"/>
    </sheetView>
  </sheetViews>
  <sheetFormatPr baseColWidth="10" defaultColWidth="11" defaultRowHeight="16" x14ac:dyDescent="0.2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9:M12"/>
  <sheetViews>
    <sheetView showGridLines="0" topLeftCell="A10" zoomScale="158" zoomScaleNormal="55" zoomScalePageLayoutView="55" workbookViewId="0">
      <selection activeCell="M23" sqref="M23"/>
    </sheetView>
  </sheetViews>
  <sheetFormatPr baseColWidth="10" defaultColWidth="11" defaultRowHeight="16" x14ac:dyDescent="0.2"/>
  <sheetData>
    <row r="9" spans="12:13" x14ac:dyDescent="0.25">
      <c r="L9" s="1"/>
      <c r="M9" s="1"/>
    </row>
    <row r="10" spans="12:13" x14ac:dyDescent="0.25">
      <c r="L10" s="10"/>
      <c r="M10" s="10"/>
    </row>
    <row r="11" spans="12:13" x14ac:dyDescent="0.25">
      <c r="L11" s="10"/>
      <c r="M11" s="10"/>
    </row>
    <row r="12" spans="12:13" x14ac:dyDescent="0.25">
      <c r="L12" s="10"/>
      <c r="M12" s="1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Calcolo check digit 1</vt:lpstr>
      <vt:lpstr>Calcolo check digit 2</vt:lpstr>
      <vt:lpstr>Calcolo EPC code</vt:lpstr>
      <vt:lpstr>Dec2Bin</vt:lpstr>
      <vt:lpstr>SGTIN slide 1</vt:lpstr>
      <vt:lpstr>SGTIN slide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Volpi</dc:creator>
  <cp:lastModifiedBy>Andrea Volpi</cp:lastModifiedBy>
  <dcterms:created xsi:type="dcterms:W3CDTF">2014-03-16T21:30:42Z</dcterms:created>
  <dcterms:modified xsi:type="dcterms:W3CDTF">2019-11-21T21:20:43Z</dcterms:modified>
</cp:coreProperties>
</file>